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527"/>
  <workbookPr codeName="ThisWorkbook" defaultThemeVersion="166925"/>
  <mc:AlternateContent xmlns:mc="http://schemas.openxmlformats.org/markup-compatibility/2006">
    <mc:Choice Requires="x15">
      <x15ac:absPath xmlns:x15ac="http://schemas.microsoft.com/office/spreadsheetml/2010/11/ac" url="C:\PriceQuote\Mitel\PQuote\Tabs\"/>
    </mc:Choice>
  </mc:AlternateContent>
  <xr:revisionPtr revIDLastSave="0" documentId="13_ncr:1_{EBFE163F-3BC3-4FFD-A673-9FADF5B2C2E6}" xr6:coauthVersionLast="45" xr6:coauthVersionMax="45" xr10:uidLastSave="{00000000-0000-0000-0000-000000000000}"/>
  <bookViews>
    <workbookView xWindow="-120" yWindow="-120" windowWidth="19440" windowHeight="15000" xr2:uid="{893F272D-1600-44B1-9032-03B44FF1586B}"/>
  </bookViews>
  <sheets>
    <sheet name="Sheet1" sheetId="1" r:id="rId1"/>
    <sheet name="Temp Rangenames" sheetId="2" r:id="rId2"/>
  </sheets>
  <definedNames>
    <definedName name="CustomerName">'Temp Rangenames'!$B$1</definedName>
    <definedName name="DocContentSOW">Sheet1!$F$2:$H$77</definedName>
    <definedName name="LaborHours">Sheet1!$M$9:$M$78</definedName>
    <definedName name="LaborType">Sheet1!$N$9:$N$78</definedName>
    <definedName name="OTFactor">Sheet1!$R$3</definedName>
    <definedName name="OTHolidayPercent">Sheet1!$E$63</definedName>
    <definedName name="OTPercent">Sheet1!$E$62</definedName>
    <definedName name="ProjMgmnt">Sheet1!$E$59</definedName>
    <definedName name="SellerCompanyShort">'Temp Rangenames'!$B$2</definedName>
    <definedName name="TechHours">Sheet1!$M$3</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H80" i="1" l="1"/>
  <c r="F80" i="1"/>
  <c r="R3" i="1"/>
  <c r="G62" i="1"/>
  <c r="G63" i="1"/>
  <c r="G58" i="1"/>
  <c r="G61" i="1"/>
  <c r="G64" i="1"/>
  <c r="G67" i="1"/>
  <c r="F63" i="1"/>
  <c r="F62" i="1"/>
  <c r="F61" i="1" s="1"/>
  <c r="M34" i="1" l="1"/>
  <c r="M33" i="1"/>
  <c r="G34" i="1" l="1"/>
  <c r="F34" i="1"/>
  <c r="G33" i="1"/>
  <c r="F33" i="1"/>
  <c r="G11" i="1" l="1"/>
  <c r="G44" i="1"/>
  <c r="G48" i="1"/>
  <c r="G3" i="1"/>
  <c r="F59" i="1"/>
  <c r="G59" i="1"/>
  <c r="G39" i="1"/>
  <c r="G49" i="1"/>
  <c r="G51" i="1"/>
  <c r="G43" i="1"/>
  <c r="G40" i="1"/>
  <c r="G7" i="1"/>
  <c r="G20" i="1"/>
  <c r="G19" i="1"/>
  <c r="G18" i="1"/>
  <c r="G17" i="1"/>
  <c r="G16" i="1"/>
  <c r="G15" i="1"/>
  <c r="G31" i="1"/>
  <c r="G30" i="1"/>
  <c r="G29" i="1"/>
  <c r="G28" i="1"/>
  <c r="G27" i="1"/>
  <c r="G26" i="1"/>
  <c r="G25" i="1"/>
  <c r="G24" i="1"/>
  <c r="G23" i="1"/>
  <c r="G22" i="1"/>
  <c r="G13" i="1"/>
  <c r="G12" i="1"/>
  <c r="G10" i="1"/>
  <c r="G38" i="1"/>
  <c r="G37" i="1"/>
  <c r="G36" i="1"/>
  <c r="G9" i="1"/>
  <c r="F31" i="1"/>
  <c r="F30" i="1"/>
  <c r="F29" i="1"/>
  <c r="F28" i="1"/>
  <c r="F27" i="1"/>
  <c r="F26" i="1"/>
  <c r="F25" i="1"/>
  <c r="F24" i="1"/>
  <c r="F23" i="1"/>
  <c r="F22" i="1"/>
  <c r="F20" i="1"/>
  <c r="F19" i="1"/>
  <c r="F18" i="1"/>
  <c r="F17" i="1"/>
  <c r="F16" i="1"/>
  <c r="F15" i="1"/>
  <c r="F13" i="1"/>
  <c r="F12" i="1"/>
  <c r="F11" i="1"/>
  <c r="F10" i="1"/>
  <c r="F9" i="1"/>
  <c r="J15" i="1"/>
  <c r="M15" i="1" s="1"/>
  <c r="M29" i="1"/>
  <c r="J22" i="1"/>
  <c r="M22" i="1" s="1"/>
  <c r="J31" i="1"/>
  <c r="M31" i="1" s="1"/>
  <c r="J30" i="1"/>
  <c r="M30" i="1" s="1"/>
  <c r="J29" i="1"/>
  <c r="J28" i="1"/>
  <c r="M28" i="1" s="1"/>
  <c r="J27" i="1"/>
  <c r="M27" i="1" s="1"/>
  <c r="J26" i="1"/>
  <c r="M26" i="1" s="1"/>
  <c r="J25" i="1"/>
  <c r="M25" i="1" s="1"/>
  <c r="J24" i="1"/>
  <c r="M24" i="1" s="1"/>
  <c r="J23" i="1"/>
  <c r="M23" i="1" s="1"/>
  <c r="J20" i="1"/>
  <c r="M20" i="1" s="1"/>
  <c r="J19" i="1"/>
  <c r="M19" i="1" s="1"/>
  <c r="J18" i="1"/>
  <c r="M18" i="1" s="1"/>
  <c r="J17" i="1"/>
  <c r="M17" i="1" s="1"/>
  <c r="J16" i="1"/>
  <c r="M16" i="1" s="1"/>
  <c r="J13" i="1"/>
  <c r="M13" i="1" s="1"/>
  <c r="J12" i="1"/>
  <c r="M12" i="1" s="1"/>
  <c r="J11" i="1"/>
  <c r="M11" i="1" s="1"/>
  <c r="J10" i="1"/>
  <c r="M10" i="1" s="1"/>
  <c r="J9" i="1"/>
  <c r="M9" i="1" s="1"/>
  <c r="J37" i="1" l="1"/>
  <c r="J36" i="1"/>
  <c r="E56" i="1" l="1"/>
  <c r="J76" i="1" l="1"/>
  <c r="M76" i="1" s="1"/>
  <c r="J74" i="1"/>
  <c r="M74" i="1" s="1"/>
  <c r="J72" i="1"/>
  <c r="M72" i="1" s="1"/>
  <c r="J69" i="1"/>
  <c r="M69" i="1" s="1"/>
  <c r="J68" i="1"/>
  <c r="M68" i="1" s="1"/>
  <c r="J66" i="1"/>
  <c r="M66" i="1" s="1"/>
  <c r="J65" i="1"/>
  <c r="M65" i="1" s="1"/>
  <c r="G65" i="1"/>
  <c r="J56" i="1"/>
  <c r="M56" i="1" s="1"/>
  <c r="J38" i="1"/>
  <c r="M38" i="1" s="1"/>
  <c r="M37" i="1"/>
  <c r="M36" i="1"/>
  <c r="K6" i="1" l="1"/>
  <c r="M6" i="1" s="1"/>
  <c r="A83" i="1" s="1"/>
  <c r="G66" i="1" l="1"/>
  <c r="F49" i="1" l="1"/>
  <c r="F3" i="1"/>
  <c r="F76" i="1" l="1"/>
  <c r="F77" i="1" s="1"/>
  <c r="G76" i="1"/>
  <c r="G74" i="1"/>
  <c r="F74" i="1"/>
  <c r="F75" i="1" s="1"/>
  <c r="G72" i="1"/>
  <c r="F72" i="1"/>
  <c r="F73" i="1" s="1"/>
  <c r="G69" i="1"/>
  <c r="G68" i="1"/>
  <c r="F69" i="1"/>
  <c r="F70" i="1" s="1"/>
  <c r="F71" i="1" s="1"/>
  <c r="F68" i="1"/>
  <c r="F66" i="1"/>
  <c r="F65" i="1"/>
  <c r="F58" i="1"/>
  <c r="F41" i="1"/>
  <c r="F40" i="1" s="1"/>
  <c r="F39" i="1" s="1"/>
  <c r="G56" i="1"/>
  <c r="G55" i="1"/>
  <c r="G54" i="1"/>
  <c r="F54" i="1"/>
  <c r="F56" i="1"/>
  <c r="F55" i="1"/>
  <c r="F53" i="1"/>
  <c r="F52" i="1"/>
  <c r="F48" i="1"/>
  <c r="F47" i="1"/>
  <c r="F46" i="1"/>
  <c r="F45" i="1"/>
  <c r="F44" i="1"/>
  <c r="F38" i="1"/>
  <c r="F37" i="1"/>
  <c r="F36" i="1"/>
  <c r="K3" i="1" l="1"/>
  <c r="M3" i="1" s="1"/>
  <c r="K5" i="1" s="1"/>
  <c r="M5" i="1" s="1"/>
  <c r="A82" i="1" s="1"/>
  <c r="F43" i="1"/>
  <c r="F67" i="1"/>
  <c r="F64" i="1"/>
  <c r="A80" i="1" l="1"/>
  <c r="K4" i="1"/>
  <c r="M4" i="1" s="1"/>
  <c r="A81" i="1"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Brian</author>
    <author>Author</author>
    <author>Brian Cors</author>
  </authors>
  <commentList>
    <comment ref="D1" authorId="0" shapeId="0" xr:uid="{E5CEC267-26CB-4116-BD72-9BF4179D600D}">
      <text>
        <r>
          <rPr>
            <sz val="9"/>
            <color indexed="81"/>
            <rFont val="Tahoma"/>
            <family val="2"/>
          </rPr>
          <t>JumpPoint</t>
        </r>
      </text>
    </comment>
    <comment ref="D6" authorId="0" shapeId="0" xr:uid="{23F1FFB6-BBD5-4C22-9236-2F935E910484}">
      <text>
        <r>
          <rPr>
            <sz val="9"/>
            <color indexed="81"/>
            <rFont val="Tahoma"/>
            <family val="2"/>
          </rPr>
          <t>JumpPoint</t>
        </r>
      </text>
    </comment>
    <comment ref="D42" authorId="0" shapeId="0" xr:uid="{6182A1DF-A088-4313-BA1F-7B0261A99BD1}">
      <text>
        <r>
          <rPr>
            <sz val="9"/>
            <color indexed="81"/>
            <rFont val="Tahoma"/>
            <family val="2"/>
          </rPr>
          <t>JumpPoint</t>
        </r>
      </text>
    </comment>
    <comment ref="D50" authorId="0" shapeId="0" xr:uid="{7B91EB44-6424-4BF4-9EBD-FE6792A21383}">
      <text>
        <r>
          <rPr>
            <sz val="9"/>
            <color indexed="81"/>
            <rFont val="Tahoma"/>
            <family val="2"/>
          </rPr>
          <t>JumpPoint</t>
        </r>
      </text>
    </comment>
    <comment ref="D57" authorId="0" shapeId="0" xr:uid="{B6ECAC60-4DCF-487A-8765-EE9B3AB8F05E}">
      <text>
        <r>
          <rPr>
            <sz val="9"/>
            <color indexed="81"/>
            <rFont val="Tahoma"/>
            <family val="2"/>
          </rPr>
          <t>JumpPoint</t>
        </r>
      </text>
    </comment>
    <comment ref="A79" authorId="1" shapeId="0" xr:uid="{03D409B5-8148-42C6-B3A2-0CE78ABAC1C6}">
      <text>
        <r>
          <rPr>
            <sz val="8"/>
            <color indexed="81"/>
            <rFont val="Tahoma"/>
            <family val="2"/>
          </rPr>
          <t>PartDetailSection</t>
        </r>
      </text>
    </comment>
    <comment ref="A85" authorId="2" shapeId="0" xr:uid="{E93AD142-6604-4432-949F-FFAE3CB58D1F}">
      <text>
        <r>
          <rPr>
            <sz val="9"/>
            <color indexed="81"/>
            <rFont val="Tahoma"/>
            <family val="2"/>
          </rPr>
          <t>HiddenSection</t>
        </r>
      </text>
    </comment>
  </commentList>
</comments>
</file>

<file path=xl/sharedStrings.xml><?xml version="1.0" encoding="utf-8"?>
<sst xmlns="http://schemas.openxmlformats.org/spreadsheetml/2006/main" count="250" uniqueCount="137">
  <si>
    <t>Dynamic Discovery &amp; Scope of Work</t>
  </si>
  <si>
    <t>Include</t>
  </si>
  <si>
    <t>Scope of Work Detail</t>
  </si>
  <si>
    <t>Heading1</t>
  </si>
  <si>
    <t>Discovery session date:</t>
  </si>
  <si>
    <t>Paragraph</t>
  </si>
  <si>
    <t>Bullet</t>
  </si>
  <si>
    <t>Heading2</t>
  </si>
  <si>
    <t>SubBullet</t>
  </si>
  <si>
    <t>Customer Responsibilities</t>
  </si>
  <si>
    <t>Yes</t>
  </si>
  <si>
    <t>Customer will provide a point of contact that will be responsible for attending meetings, representing the customer changes, and making any necessary decisions.  This individual will be our authority for making decisions even if they affect, due dates, financial repurcussions or changes in configuration and setup.</t>
  </si>
  <si>
    <t>Customer will provide an extension list of all of their users.</t>
  </si>
  <si>
    <t>Customer understands that there will be information, data, and tasks that need to be performed on their end by the date/time according to their project plan.  Tasks or information that are not done in time will result in delays and will affect the installation date.</t>
  </si>
  <si>
    <t>Network Responsibilites</t>
  </si>
  <si>
    <t>Network Information</t>
  </si>
  <si>
    <t>Standard Network Approach:</t>
  </si>
  <si>
    <t>Our standard approach to include a Network Assessment, and work assumes proper security, access, and customer support as required</t>
  </si>
  <si>
    <t>Customer Provided Network Approach:</t>
  </si>
  <si>
    <t>Customer will be responsible for the network requirements and for on-going maintenance including proper security, access, and customer support as required</t>
  </si>
  <si>
    <t>Heading2+Break</t>
  </si>
  <si>
    <t>ImageFile</t>
  </si>
  <si>
    <t>Project Management</t>
  </si>
  <si>
    <t xml:space="preserve">Project Management: </t>
  </si>
  <si>
    <t xml:space="preserve">Expected Project Duration (weeks): </t>
  </si>
  <si>
    <t>Post Cut Support</t>
  </si>
  <si>
    <t>Cutover Support</t>
  </si>
  <si>
    <t>Technician Support Hours:</t>
  </si>
  <si>
    <t>Content Type</t>
  </si>
  <si>
    <t>None</t>
  </si>
  <si>
    <t xml:space="preserve">Data switch type: </t>
  </si>
  <si>
    <t xml:space="preserve">Number of POE ports configured: </t>
  </si>
  <si>
    <t xml:space="preserve">Number of POE ports provided: </t>
  </si>
  <si>
    <t>Maximum (10) users per class</t>
  </si>
  <si>
    <t>Class length (1) hour with (.5) hour break</t>
  </si>
  <si>
    <t>Up to (4) supervisors per class</t>
  </si>
  <si>
    <t>Up to (2) admin per class</t>
  </si>
  <si>
    <t>Customer responsible for trunking changes</t>
  </si>
  <si>
    <t>Customer will provide a point of contact</t>
  </si>
  <si>
    <t>Project plan included?</t>
  </si>
  <si>
    <t>Customer will provide an extensions for all users</t>
  </si>
  <si>
    <t>Customer must provide information, tasks</t>
  </si>
  <si>
    <t>Qty Calcd</t>
  </si>
  <si>
    <t>Qty Adj</t>
  </si>
  <si>
    <t>Part Number</t>
  </si>
  <si>
    <t>Description</t>
  </si>
  <si>
    <t>Hidden Section</t>
  </si>
  <si>
    <t>Content</t>
  </si>
  <si>
    <t>Please Enter</t>
  </si>
  <si>
    <t>Who will set and test the phones?</t>
  </si>
  <si>
    <t>Insert the network diagram here &gt;&gt;&gt;&gt;&gt;&gt;&gt;&gt;&gt;&gt;</t>
  </si>
  <si>
    <t>Hours/Qty</t>
  </si>
  <si>
    <t>Hours Adj</t>
  </si>
  <si>
    <t>Total Qty</t>
  </si>
  <si>
    <t>Total Hours</t>
  </si>
  <si>
    <t>Type</t>
  </si>
  <si>
    <t>Tech</t>
  </si>
  <si>
    <t>Configured</t>
  </si>
  <si>
    <t>Designer</t>
  </si>
  <si>
    <t>PM</t>
  </si>
  <si>
    <t>Trainer</t>
  </si>
  <si>
    <t xml:space="preserve">End-User Training 1 Hour Classes: </t>
  </si>
  <si>
    <t xml:space="preserve">Train the Trainer 4 Hour Classes: </t>
  </si>
  <si>
    <t xml:space="preserve">Agent Training 1 Hour Classes: </t>
  </si>
  <si>
    <t xml:space="preserve">Supervisor Training 2 Hour Classes: </t>
  </si>
  <si>
    <t xml:space="preserve">System Admin Training 2 Hour Classes: </t>
  </si>
  <si>
    <t>Technician Labor</t>
  </si>
  <si>
    <t>Designer Labor</t>
  </si>
  <si>
    <t>Training Labor</t>
  </si>
  <si>
    <t>Y</t>
  </si>
  <si>
    <t>Up to (10) agents per class</t>
  </si>
  <si>
    <t>MSRP</t>
  </si>
  <si>
    <t>Sell Price</t>
  </si>
  <si>
    <t>Cost</t>
  </si>
  <si>
    <t>Ext MSRP</t>
  </si>
  <si>
    <t>Ext Sell</t>
  </si>
  <si>
    <t>Ext Cost</t>
  </si>
  <si>
    <t>Item Cat</t>
  </si>
  <si>
    <t>Item Qty</t>
  </si>
  <si>
    <t>Price Cat</t>
  </si>
  <si>
    <t>Disc Cat</t>
  </si>
  <si>
    <t>Rack Type</t>
  </si>
  <si>
    <t>Rack Ht</t>
  </si>
  <si>
    <t>Shelves</t>
  </si>
  <si>
    <t>Volt Amps</t>
  </si>
  <si>
    <t>MDF</t>
  </si>
  <si>
    <t>Install Hrs</t>
  </si>
  <si>
    <t>Design Hrs</t>
  </si>
  <si>
    <t>Labor Cat</t>
  </si>
  <si>
    <t>Vendor</t>
  </si>
  <si>
    <t>ProductCat</t>
  </si>
  <si>
    <t>WriteIn</t>
  </si>
  <si>
    <t>Services</t>
  </si>
  <si>
    <t>Labor Summary…</t>
  </si>
  <si>
    <t>Communication System</t>
  </si>
  <si>
    <t>MiVoice Border Gateway</t>
  </si>
  <si>
    <t>Mitel Open Integration Gateway</t>
  </si>
  <si>
    <t>Devices</t>
  </si>
  <si>
    <t>IP phones</t>
  </si>
  <si>
    <t>Analog phones</t>
  </si>
  <si>
    <t>Door boxes</t>
  </si>
  <si>
    <t>Speakerphones</t>
  </si>
  <si>
    <t>Softphones</t>
  </si>
  <si>
    <t>Consoles</t>
  </si>
  <si>
    <t>Applications</t>
  </si>
  <si>
    <t>Voice Mail</t>
  </si>
  <si>
    <t>Auto Attendant</t>
  </si>
  <si>
    <t>Call Accounting</t>
  </si>
  <si>
    <t>e911</t>
  </si>
  <si>
    <t>Paging/Analog zones</t>
  </si>
  <si>
    <t>Contact Center</t>
  </si>
  <si>
    <t>Call Recording</t>
  </si>
  <si>
    <t>IVR (Interactive Voice Response)</t>
  </si>
  <si>
    <t>Hospitality PMS integration</t>
  </si>
  <si>
    <t>SellerCompanyShort</t>
  </si>
  <si>
    <t>CustomerName</t>
  </si>
  <si>
    <t>Acme</t>
  </si>
  <si>
    <t>Tech Solutions, Inc.</t>
  </si>
  <si>
    <t>MiVoice Business communications system</t>
  </si>
  <si>
    <t>MiVoice Office communications system</t>
  </si>
  <si>
    <t>Carrier Services</t>
  </si>
  <si>
    <t>Solution Overview</t>
  </si>
  <si>
    <t>SIP channels</t>
  </si>
  <si>
    <t>PRI circuits</t>
  </si>
  <si>
    <t>Analog trunks</t>
  </si>
  <si>
    <t>Solution Diagram</t>
  </si>
  <si>
    <t>Professional Services</t>
  </si>
  <si>
    <t>MiCollab collaboration application suite</t>
  </si>
  <si>
    <t>satellite systems networked to the main system</t>
  </si>
  <si>
    <t>Enter Hours…</t>
  </si>
  <si>
    <t>Write-in application</t>
  </si>
  <si>
    <t>Total locations:</t>
  </si>
  <si>
    <t>Training</t>
  </si>
  <si>
    <t>Overtime</t>
  </si>
  <si>
    <t>Technician overtime (percent of hours)</t>
  </si>
  <si>
    <t>Technician Sunday/Holiday (percent of hours)</t>
  </si>
  <si>
    <t>Overtime factor: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</si>
</sst>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2" x14ac:knownFonts="1">
    <font>
      <sz val="11"/>
      <color theme="1"/>
      <name val="Calibri"/>
      <family val="2"/>
      <scheme val="minor"/>
    </font>
    <font>
      <b/>
      <sz val="11"/>
      <color rgb="FF0000FF"/>
      <name val="Calibri"/>
      <family val="2"/>
      <scheme val="minor"/>
    </font>
    <font>
      <u/>
      <sz val="11"/>
      <color theme="1"/>
      <name val="Calibri"/>
      <family val="2"/>
      <scheme val="minor"/>
    </font>
    <font>
      <sz val="8"/>
      <color indexed="81"/>
      <name val="Tahoma"/>
      <family val="2"/>
    </font>
    <font>
      <sz val="9"/>
      <color indexed="81"/>
      <name val="Tahoma"/>
      <family val="2"/>
    </font>
    <font>
      <b/>
      <sz val="14"/>
      <color theme="0"/>
      <name val="Calibri"/>
      <family val="2"/>
    </font>
    <font>
      <b/>
      <sz val="13"/>
      <color theme="1"/>
      <name val="Calibri"/>
      <family val="2"/>
      <scheme val="minor"/>
    </font>
    <font>
      <sz val="11"/>
      <color rgb="FF0000FF"/>
      <name val="Calibri"/>
      <family val="2"/>
      <scheme val="minor"/>
    </font>
    <font>
      <i/>
      <sz val="11"/>
      <color theme="1"/>
      <name val="Calibri"/>
      <family val="2"/>
      <scheme val="minor"/>
    </font>
    <font>
      <sz val="11"/>
      <color theme="1"/>
      <name val="Calibri"/>
      <family val="2"/>
      <scheme val="minor"/>
    </font>
    <font>
      <b/>
      <sz val="14"/>
      <color theme="1"/>
      <name val="Calibri"/>
      <family val="2"/>
      <scheme val="minor"/>
    </font>
    <font>
      <b/>
      <sz val="11"/>
      <color theme="1"/>
      <name val="Calibri"/>
      <family val="2"/>
      <scheme val="minor"/>
    </font>
  </fonts>
  <fills count="5">
    <fill>
      <patternFill patternType="none"/>
    </fill>
    <fill>
      <patternFill patternType="gray125"/>
    </fill>
    <fill>
      <gradientFill degree="90">
        <stop position="0">
          <color rgb="FF458BD8"/>
        </stop>
        <stop position="1">
          <color rgb="FF113051"/>
        </stop>
      </gradientFill>
    </fill>
    <fill>
      <patternFill patternType="solid">
        <fgColor rgb="FFC0D8F1"/>
        <bgColor indexed="64"/>
      </patternFill>
    </fill>
    <fill>
      <patternFill patternType="solid">
        <fgColor rgb="FFFFFF00"/>
        <bgColor indexed="64"/>
      </patternFill>
    </fill>
  </fills>
  <borders count="11">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diagonal/>
    </border>
    <border>
      <left/>
      <right style="thin">
        <color auto="1"/>
      </right>
      <top/>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style="thin">
        <color auto="1"/>
      </left>
      <right style="thin">
        <color auto="1"/>
      </right>
      <top/>
      <bottom/>
      <diagonal/>
    </border>
  </borders>
  <cellStyleXfs count="3">
    <xf numFmtId="0" fontId="0" fillId="0" borderId="0"/>
    <xf numFmtId="0" fontId="1" fillId="0" borderId="1">
      <alignment horizontal="center" vertical="top"/>
      <protection locked="0"/>
    </xf>
    <xf numFmtId="0" fontId="9" fillId="0" borderId="0"/>
  </cellStyleXfs>
  <cellXfs count="43">
    <xf numFmtId="0" fontId="0" fillId="0" borderId="0" xfId="0"/>
    <xf numFmtId="0" fontId="0" fillId="0" borderId="0" xfId="0" applyAlignment="1">
      <alignment vertical="top"/>
    </xf>
    <xf numFmtId="0" fontId="1" fillId="0" borderId="1" xfId="0" applyFont="1" applyBorder="1" applyAlignment="1" applyProtection="1">
      <alignment horizontal="center" vertical="top"/>
      <protection locked="0"/>
    </xf>
    <xf numFmtId="14" fontId="1" fillId="0" borderId="1" xfId="0" applyNumberFormat="1" applyFont="1" applyBorder="1" applyAlignment="1" applyProtection="1">
      <alignment horizontal="center" vertical="top"/>
      <protection locked="0"/>
    </xf>
    <xf numFmtId="0" fontId="5" fillId="2" borderId="2" xfId="0" applyFont="1" applyFill="1" applyBorder="1"/>
    <xf numFmtId="0" fontId="5" fillId="2" borderId="3" xfId="0" applyFont="1" applyFill="1" applyBorder="1"/>
    <xf numFmtId="0" fontId="5" fillId="2" borderId="4" xfId="0" applyFont="1" applyFill="1" applyBorder="1"/>
    <xf numFmtId="0" fontId="0" fillId="0" borderId="5" xfId="0" applyBorder="1" applyAlignment="1">
      <alignment vertical="top"/>
    </xf>
    <xf numFmtId="0" fontId="0" fillId="0" borderId="0" xfId="0" applyBorder="1" applyAlignment="1">
      <alignment vertical="top"/>
    </xf>
    <xf numFmtId="0" fontId="0" fillId="0" borderId="0" xfId="0" applyBorder="1" applyAlignment="1">
      <alignment vertical="top" wrapText="1"/>
    </xf>
    <xf numFmtId="0" fontId="0" fillId="0" borderId="6" xfId="0" applyBorder="1" applyAlignment="1">
      <alignment vertical="top"/>
    </xf>
    <xf numFmtId="0" fontId="5" fillId="2" borderId="5" xfId="0" applyFont="1" applyFill="1" applyBorder="1"/>
    <xf numFmtId="0" fontId="5" fillId="2" borderId="0" xfId="0" applyFont="1" applyFill="1" applyBorder="1"/>
    <xf numFmtId="0" fontId="5" fillId="2" borderId="6" xfId="0" applyFont="1" applyFill="1" applyBorder="1"/>
    <xf numFmtId="0" fontId="0" fillId="3" borderId="0" xfId="0" applyFill="1" applyBorder="1" applyAlignment="1">
      <alignment vertical="top"/>
    </xf>
    <xf numFmtId="0" fontId="0" fillId="3" borderId="0" xfId="0" applyFill="1" applyBorder="1" applyAlignment="1">
      <alignment vertical="top" wrapText="1"/>
    </xf>
    <xf numFmtId="0" fontId="0" fillId="3" borderId="6" xfId="0" applyFill="1" applyBorder="1" applyAlignment="1">
      <alignment vertical="top"/>
    </xf>
    <xf numFmtId="0" fontId="0" fillId="0" borderId="7" xfId="0" applyBorder="1" applyAlignment="1">
      <alignment vertical="top"/>
    </xf>
    <xf numFmtId="0" fontId="0" fillId="0" borderId="8" xfId="0" applyBorder="1" applyAlignment="1">
      <alignment vertical="top"/>
    </xf>
    <xf numFmtId="0" fontId="0" fillId="0" borderId="8" xfId="0" applyBorder="1" applyAlignment="1">
      <alignment vertical="top" wrapText="1"/>
    </xf>
    <xf numFmtId="0" fontId="0" fillId="0" borderId="9" xfId="0" applyBorder="1" applyAlignment="1">
      <alignment vertical="top"/>
    </xf>
    <xf numFmtId="0" fontId="6" fillId="3" borderId="5" xfId="0" applyFont="1" applyFill="1" applyBorder="1" applyAlignment="1">
      <alignment vertical="top"/>
    </xf>
    <xf numFmtId="0" fontId="2" fillId="0" borderId="0" xfId="0" applyFont="1"/>
    <xf numFmtId="2" fontId="0" fillId="0" borderId="0" xfId="0" applyNumberFormat="1" applyAlignment="1">
      <alignment vertical="top"/>
    </xf>
    <xf numFmtId="0" fontId="2" fillId="0" borderId="0" xfId="0" applyFont="1" applyAlignment="1">
      <alignment horizontal="right" vertical="top"/>
    </xf>
    <xf numFmtId="14" fontId="1" fillId="0" borderId="0" xfId="0" applyNumberFormat="1" applyFont="1" applyBorder="1" applyAlignment="1" applyProtection="1">
      <alignment horizontal="center" vertical="top"/>
      <protection locked="0"/>
    </xf>
    <xf numFmtId="0" fontId="2" fillId="0" borderId="0" xfId="0" applyFont="1" applyAlignment="1">
      <alignment vertical="top"/>
    </xf>
    <xf numFmtId="2" fontId="7" fillId="0" borderId="0" xfId="0" applyNumberFormat="1" applyFont="1" applyAlignment="1" applyProtection="1">
      <alignment vertical="top"/>
      <protection locked="0"/>
    </xf>
    <xf numFmtId="0" fontId="0" fillId="0" borderId="0" xfId="0" applyAlignment="1">
      <alignment horizontal="center" vertical="top"/>
    </xf>
    <xf numFmtId="0" fontId="7" fillId="0" borderId="0" xfId="0" applyFont="1" applyAlignment="1" applyProtection="1">
      <alignment horizontal="center" vertical="top"/>
      <protection locked="0"/>
    </xf>
    <xf numFmtId="0" fontId="8" fillId="0" borderId="5" xfId="0" applyFont="1" applyBorder="1" applyAlignment="1">
      <alignment horizontal="right" vertical="top"/>
    </xf>
    <xf numFmtId="0" fontId="2" fillId="0" borderId="0" xfId="2" applyFont="1" applyAlignment="1">
      <alignment horizontal="right"/>
    </xf>
    <xf numFmtId="0" fontId="2" fillId="0" borderId="0" xfId="2" applyFont="1"/>
    <xf numFmtId="0" fontId="9" fillId="0" borderId="0" xfId="2"/>
    <xf numFmtId="0" fontId="8" fillId="0" borderId="0" xfId="0" applyFont="1" applyBorder="1" applyAlignment="1">
      <alignment horizontal="center" vertical="top"/>
    </xf>
    <xf numFmtId="0" fontId="2" fillId="0" borderId="0" xfId="0" applyFont="1" applyAlignment="1">
      <alignment horizontal="right"/>
    </xf>
    <xf numFmtId="0" fontId="2" fillId="0" borderId="0" xfId="0" applyFont="1" applyAlignment="1"/>
    <xf numFmtId="0" fontId="10" fillId="0" borderId="0" xfId="0" applyFont="1" applyAlignment="1">
      <alignment vertical="top"/>
    </xf>
    <xf numFmtId="2" fontId="0" fillId="4" borderId="0" xfId="0" applyNumberFormat="1" applyFill="1" applyAlignment="1">
      <alignment vertical="top"/>
    </xf>
    <xf numFmtId="0" fontId="7" fillId="0" borderId="10" xfId="1" applyFont="1" applyBorder="1" applyAlignment="1">
      <alignment vertical="top"/>
      <protection locked="0"/>
    </xf>
    <xf numFmtId="0" fontId="11" fillId="0" borderId="0" xfId="0" applyFont="1" applyAlignment="1">
      <alignment horizontal="center"/>
    </xf>
    <xf numFmtId="9" fontId="1" fillId="0" borderId="1" xfId="0" applyNumberFormat="1" applyFont="1" applyBorder="1" applyAlignment="1" applyProtection="1">
      <alignment horizontal="center" vertical="top"/>
      <protection locked="0"/>
    </xf>
    <xf numFmtId="0" fontId="11" fillId="0" borderId="0" xfId="0" applyFont="1" applyAlignment="1">
      <alignment vertical="top"/>
    </xf>
  </cellXfs>
  <cellStyles count="3">
    <cellStyle name="InputBox" xfId="1" xr:uid="{E557D0AC-AD56-41BB-B663-2A978E60B362}"/>
    <cellStyle name="Normal" xfId="0" builtinId="0"/>
    <cellStyle name="Normal 4" xfId="2" xr:uid="{56C517A3-EFB6-4215-9F1B-4576E834C0EE}"/>
  </cellStyles>
  <dxfs count="0"/>
  <tableStyles count="0" defaultTableStyle="TableStyleMedium2" defaultPivotStyle="PivotStyleLight16"/>
  <colors>
    <mruColors>
      <color rgb="FF0000FF"/>
      <color rgb="FFC0D8F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364AD1E-974F-450C-A607-73AB4A1FBA06}">
  <sheetPr codeName="Sheet1"/>
  <dimension ref="A1:AA85"/>
  <sheetViews>
    <sheetView tabSelected="1" zoomScaleNormal="100" workbookViewId="0"/>
  </sheetViews>
  <sheetFormatPr defaultRowHeight="15" x14ac:dyDescent="0.25"/>
  <cols>
    <col min="1" max="1" width="9.28515625" style="1" bestFit="1" customWidth="1"/>
    <col min="2" max="2" width="7.5703125" style="1" bestFit="1" customWidth="1"/>
    <col min="3" max="3" width="12.28515625" style="1" bestFit="1" customWidth="1"/>
    <col min="4" max="4" width="50.7109375" style="1" customWidth="1"/>
    <col min="5" max="5" width="13.5703125" style="1" customWidth="1"/>
    <col min="6" max="6" width="9.5703125" style="1" bestFit="1" customWidth="1"/>
    <col min="7" max="7" width="45.140625" style="1" customWidth="1"/>
    <col min="8" max="8" width="16.5703125" style="1" bestFit="1" customWidth="1"/>
    <col min="9" max="9" width="9.140625" style="1"/>
    <col min="10" max="10" width="9" style="1" bestFit="1" customWidth="1"/>
    <col min="11" max="11" width="10.85546875" style="1" bestFit="1" customWidth="1"/>
    <col min="12" max="12" width="9.7109375" style="1" customWidth="1"/>
    <col min="13" max="13" width="11" style="1" bestFit="1" customWidth="1"/>
    <col min="14" max="15" width="9.140625" style="1"/>
    <col min="16" max="16" width="9.7109375" style="1" bestFit="1" customWidth="1"/>
    <col min="17" max="17" width="7.42578125" style="1" bestFit="1" customWidth="1"/>
    <col min="18" max="18" width="7.85546875" style="1" bestFit="1" customWidth="1"/>
    <col min="19" max="19" width="10.140625" style="1" bestFit="1" customWidth="1"/>
    <col min="20" max="20" width="5" style="1" bestFit="1" customWidth="1"/>
    <col min="21" max="21" width="9.7109375" style="1" bestFit="1" customWidth="1"/>
    <col min="22" max="22" width="10.28515625" style="1" bestFit="1" customWidth="1"/>
    <col min="23" max="24" width="9.140625" style="1"/>
    <col min="25" max="25" width="10.7109375" style="1" bestFit="1" customWidth="1"/>
    <col min="26" max="26" width="9.140625" style="1"/>
    <col min="27" max="27" width="7.7109375" style="1" bestFit="1" customWidth="1"/>
    <col min="28" max="16384" width="9.140625" style="1"/>
  </cols>
  <sheetData>
    <row r="1" spans="4:18" ht="18.75" x14ac:dyDescent="0.3">
      <c r="D1" s="4" t="s">
        <v>0</v>
      </c>
      <c r="E1" s="5"/>
      <c r="F1" s="5" t="s">
        <v>1</v>
      </c>
      <c r="G1" s="5" t="s">
        <v>47</v>
      </c>
      <c r="H1" s="6" t="s">
        <v>28</v>
      </c>
      <c r="J1"/>
      <c r="K1" s="37" t="s">
        <v>93</v>
      </c>
    </row>
    <row r="2" spans="4:18" x14ac:dyDescent="0.25">
      <c r="D2" s="7"/>
      <c r="E2" s="8"/>
      <c r="F2" s="8">
        <v>1</v>
      </c>
      <c r="G2" s="9" t="s">
        <v>2</v>
      </c>
      <c r="H2" s="10" t="s">
        <v>3</v>
      </c>
      <c r="K2" s="35" t="s">
        <v>57</v>
      </c>
      <c r="L2" s="35" t="s">
        <v>52</v>
      </c>
      <c r="M2" s="35" t="s">
        <v>54</v>
      </c>
      <c r="N2" s="36" t="s">
        <v>55</v>
      </c>
    </row>
    <row r="3" spans="4:18" x14ac:dyDescent="0.25">
      <c r="D3" s="7" t="s">
        <v>4</v>
      </c>
      <c r="E3" s="3" t="s">
        <v>48</v>
      </c>
      <c r="F3" s="8">
        <f>IF(E3&lt;&gt;"Please Enter",1,0)</f>
        <v>0</v>
      </c>
      <c r="G3" s="9" t="str">
        <f>IF(E3="Please Enter","","The discovery session with "&amp;CustomerName&amp;" took place on "&amp;TEXT(E3,"MM/DD/YY")&amp;".")</f>
        <v/>
      </c>
      <c r="H3" s="10" t="s">
        <v>5</v>
      </c>
      <c r="K3" s="23">
        <f>SUMIF(LaborType,N3,LaborHours)</f>
        <v>0</v>
      </c>
      <c r="L3" s="27">
        <v>0</v>
      </c>
      <c r="M3" s="23">
        <f>K3+L3</f>
        <v>0</v>
      </c>
      <c r="N3" s="1" t="s">
        <v>56</v>
      </c>
      <c r="P3" s="42" t="s">
        <v>136</v>
      </c>
      <c r="R3" s="23">
        <f>IF(TechHours&gt;0,(TechHours+(TechHours*OTPercent*0.5)+(TechHours*OTHolidayPercent*1))/TechHours,1)</f>
        <v>1</v>
      </c>
    </row>
    <row r="4" spans="4:18" x14ac:dyDescent="0.25">
      <c r="D4" s="7" t="s">
        <v>131</v>
      </c>
      <c r="E4" s="2">
        <v>1</v>
      </c>
      <c r="F4" s="8"/>
      <c r="G4" s="9"/>
      <c r="H4" s="10"/>
      <c r="K4" s="38">
        <f>ROUNDUP(M3*0.25,0)</f>
        <v>0</v>
      </c>
      <c r="L4" s="27">
        <v>0</v>
      </c>
      <c r="M4" s="23">
        <f>K4+L4</f>
        <v>0</v>
      </c>
      <c r="N4" s="1" t="s">
        <v>58</v>
      </c>
    </row>
    <row r="5" spans="4:18" x14ac:dyDescent="0.25">
      <c r="D5" s="7"/>
      <c r="E5" s="25"/>
      <c r="F5" s="8"/>
      <c r="G5" s="9"/>
      <c r="H5" s="10"/>
      <c r="K5" s="38">
        <f>IF(AND(M3&gt;8,ProjMgmnt="Yes"),2+ROUNDUP(M3*0.05,0),0)</f>
        <v>0</v>
      </c>
      <c r="L5" s="27">
        <v>0</v>
      </c>
      <c r="M5" s="23">
        <f>K5+L5</f>
        <v>0</v>
      </c>
      <c r="N5" s="1" t="s">
        <v>59</v>
      </c>
    </row>
    <row r="6" spans="4:18" ht="18.75" x14ac:dyDescent="0.3">
      <c r="D6" s="11" t="s">
        <v>121</v>
      </c>
      <c r="E6" s="12"/>
      <c r="F6" s="12"/>
      <c r="G6" s="12"/>
      <c r="H6" s="13"/>
      <c r="K6" s="23">
        <f>SUMIF(LaborType,N6,LaborHours)</f>
        <v>0</v>
      </c>
      <c r="L6" s="27">
        <v>0</v>
      </c>
      <c r="M6" s="23">
        <f>K6+L6</f>
        <v>0</v>
      </c>
      <c r="N6" s="1" t="s">
        <v>60</v>
      </c>
    </row>
    <row r="7" spans="4:18" ht="30" x14ac:dyDescent="0.25">
      <c r="D7" s="7"/>
      <c r="E7" s="25"/>
      <c r="F7" s="8">
        <v>1</v>
      </c>
      <c r="G7" s="9" t="str">
        <f>SellerCompanyShort&amp;" will implement the following solutions for "&amp;CustomerName&amp;":"</f>
        <v>Tech Solutions, Inc. will implement the following solutions for Acme:</v>
      </c>
      <c r="H7" s="10" t="s">
        <v>5</v>
      </c>
      <c r="K7" s="23"/>
      <c r="L7" s="27"/>
      <c r="M7" s="23"/>
    </row>
    <row r="8" spans="4:18" ht="17.25" x14ac:dyDescent="0.25">
      <c r="D8" s="21" t="s">
        <v>94</v>
      </c>
      <c r="E8" s="14"/>
      <c r="F8" s="14"/>
      <c r="G8" s="15"/>
      <c r="H8" s="16"/>
      <c r="J8" s="24" t="s">
        <v>53</v>
      </c>
      <c r="K8" s="24" t="s">
        <v>51</v>
      </c>
      <c r="L8" s="24" t="s">
        <v>52</v>
      </c>
      <c r="M8" s="24" t="s">
        <v>54</v>
      </c>
      <c r="N8" s="26" t="s">
        <v>55</v>
      </c>
    </row>
    <row r="9" spans="4:18" x14ac:dyDescent="0.25">
      <c r="D9" s="7" t="s">
        <v>118</v>
      </c>
      <c r="E9" s="2">
        <v>0</v>
      </c>
      <c r="F9" s="8">
        <f t="shared" ref="F9:F13" si="0">IF(E9&gt;0,1,0)</f>
        <v>0</v>
      </c>
      <c r="G9" s="9" t="str">
        <f>D9</f>
        <v>MiVoice Business communications system</v>
      </c>
      <c r="H9" s="10" t="s">
        <v>6</v>
      </c>
      <c r="J9" s="1">
        <f t="shared" ref="J9:J13" si="1">E9</f>
        <v>0</v>
      </c>
      <c r="K9" s="23">
        <v>20</v>
      </c>
      <c r="L9" s="27">
        <v>0</v>
      </c>
      <c r="M9" s="1">
        <f t="shared" ref="M9:M13" si="2">(J9*K9)+L9</f>
        <v>0</v>
      </c>
      <c r="N9" s="1" t="s">
        <v>56</v>
      </c>
    </row>
    <row r="10" spans="4:18" x14ac:dyDescent="0.25">
      <c r="D10" s="7" t="s">
        <v>119</v>
      </c>
      <c r="E10" s="2">
        <v>0</v>
      </c>
      <c r="F10" s="8">
        <f t="shared" si="0"/>
        <v>0</v>
      </c>
      <c r="G10" s="9" t="str">
        <f t="shared" ref="G10:G13" si="3">D10</f>
        <v>MiVoice Office communications system</v>
      </c>
      <c r="H10" s="10" t="s">
        <v>6</v>
      </c>
      <c r="J10" s="1">
        <f t="shared" si="1"/>
        <v>0</v>
      </c>
      <c r="K10" s="23">
        <v>10</v>
      </c>
      <c r="L10" s="27">
        <v>0</v>
      </c>
      <c r="M10" s="1">
        <f t="shared" si="2"/>
        <v>0</v>
      </c>
      <c r="N10" s="1" t="s">
        <v>56</v>
      </c>
    </row>
    <row r="11" spans="4:18" x14ac:dyDescent="0.25">
      <c r="D11" s="7" t="s">
        <v>128</v>
      </c>
      <c r="E11" s="2">
        <v>0</v>
      </c>
      <c r="F11" s="8">
        <f t="shared" si="0"/>
        <v>0</v>
      </c>
      <c r="G11" s="9" t="str">
        <f t="shared" ref="G11" si="4">E11&amp;" "&amp;D11</f>
        <v>0 satellite systems networked to the main system</v>
      </c>
      <c r="H11" s="10" t="s">
        <v>6</v>
      </c>
      <c r="J11" s="1">
        <f t="shared" si="1"/>
        <v>0</v>
      </c>
      <c r="K11" s="23">
        <v>4</v>
      </c>
      <c r="L11" s="27">
        <v>0</v>
      </c>
      <c r="M11" s="1">
        <f t="shared" si="2"/>
        <v>0</v>
      </c>
      <c r="N11" s="1" t="s">
        <v>56</v>
      </c>
    </row>
    <row r="12" spans="4:18" x14ac:dyDescent="0.25">
      <c r="D12" s="7" t="s">
        <v>95</v>
      </c>
      <c r="E12" s="2">
        <v>0</v>
      </c>
      <c r="F12" s="8">
        <f t="shared" si="0"/>
        <v>0</v>
      </c>
      <c r="G12" s="9" t="str">
        <f t="shared" si="3"/>
        <v>MiVoice Border Gateway</v>
      </c>
      <c r="H12" s="10" t="s">
        <v>6</v>
      </c>
      <c r="J12" s="1">
        <f t="shared" si="1"/>
        <v>0</v>
      </c>
      <c r="K12" s="23">
        <v>8</v>
      </c>
      <c r="L12" s="27">
        <v>0</v>
      </c>
      <c r="M12" s="1">
        <f t="shared" si="2"/>
        <v>0</v>
      </c>
      <c r="N12" s="1" t="s">
        <v>56</v>
      </c>
    </row>
    <row r="13" spans="4:18" x14ac:dyDescent="0.25">
      <c r="D13" s="7" t="s">
        <v>96</v>
      </c>
      <c r="E13" s="2">
        <v>0</v>
      </c>
      <c r="F13" s="8">
        <f t="shared" si="0"/>
        <v>0</v>
      </c>
      <c r="G13" s="9" t="str">
        <f t="shared" si="3"/>
        <v>Mitel Open Integration Gateway</v>
      </c>
      <c r="H13" s="10" t="s">
        <v>6</v>
      </c>
      <c r="J13" s="1">
        <f t="shared" si="1"/>
        <v>0</v>
      </c>
      <c r="K13" s="23">
        <v>4</v>
      </c>
      <c r="L13" s="27">
        <v>0</v>
      </c>
      <c r="M13" s="1">
        <f t="shared" si="2"/>
        <v>0</v>
      </c>
      <c r="N13" s="1" t="s">
        <v>56</v>
      </c>
    </row>
    <row r="14" spans="4:18" ht="17.25" x14ac:dyDescent="0.25">
      <c r="D14" s="21" t="s">
        <v>97</v>
      </c>
      <c r="E14" s="14"/>
      <c r="F14" s="14"/>
      <c r="G14" s="15"/>
      <c r="H14" s="16"/>
      <c r="K14" s="23"/>
      <c r="L14" s="27"/>
      <c r="M14" s="23"/>
    </row>
    <row r="15" spans="4:18" x14ac:dyDescent="0.25">
      <c r="D15" s="7" t="s">
        <v>98</v>
      </c>
      <c r="E15" s="2">
        <v>0</v>
      </c>
      <c r="F15" s="8">
        <f t="shared" ref="F15:F20" si="5">IF(E15&gt;0,1,0)</f>
        <v>0</v>
      </c>
      <c r="G15" s="9" t="str">
        <f t="shared" ref="G15:G20" si="6">E15&amp;" "&amp;D15</f>
        <v>0 IP phones</v>
      </c>
      <c r="H15" s="10" t="s">
        <v>6</v>
      </c>
      <c r="J15" s="1">
        <f t="shared" ref="J15:J20" si="7">E15</f>
        <v>0</v>
      </c>
      <c r="K15" s="23">
        <v>0.5</v>
      </c>
      <c r="L15" s="27">
        <v>0</v>
      </c>
      <c r="M15" s="1">
        <f t="shared" ref="M15:M20" si="8">(J15*K15)+L15</f>
        <v>0</v>
      </c>
      <c r="N15" s="1" t="s">
        <v>56</v>
      </c>
    </row>
    <row r="16" spans="4:18" x14ac:dyDescent="0.25">
      <c r="D16" s="7" t="s">
        <v>99</v>
      </c>
      <c r="E16" s="2">
        <v>0</v>
      </c>
      <c r="F16" s="8">
        <f t="shared" si="5"/>
        <v>0</v>
      </c>
      <c r="G16" s="9" t="str">
        <f t="shared" si="6"/>
        <v>0 Analog phones</v>
      </c>
      <c r="H16" s="10" t="s">
        <v>6</v>
      </c>
      <c r="J16" s="1">
        <f t="shared" si="7"/>
        <v>0</v>
      </c>
      <c r="K16" s="23">
        <v>0.25</v>
      </c>
      <c r="L16" s="27">
        <v>0</v>
      </c>
      <c r="M16" s="1">
        <f t="shared" si="8"/>
        <v>0</v>
      </c>
      <c r="N16" s="1" t="s">
        <v>56</v>
      </c>
    </row>
    <row r="17" spans="4:14" x14ac:dyDescent="0.25">
      <c r="D17" s="7" t="s">
        <v>100</v>
      </c>
      <c r="E17" s="2">
        <v>0</v>
      </c>
      <c r="F17" s="8">
        <f t="shared" si="5"/>
        <v>0</v>
      </c>
      <c r="G17" s="9" t="str">
        <f t="shared" si="6"/>
        <v>0 Door boxes</v>
      </c>
      <c r="H17" s="10" t="s">
        <v>6</v>
      </c>
      <c r="J17" s="1">
        <f t="shared" si="7"/>
        <v>0</v>
      </c>
      <c r="K17" s="23">
        <v>2</v>
      </c>
      <c r="L17" s="27">
        <v>0</v>
      </c>
      <c r="M17" s="1">
        <f t="shared" si="8"/>
        <v>0</v>
      </c>
      <c r="N17" s="1" t="s">
        <v>56</v>
      </c>
    </row>
    <row r="18" spans="4:14" x14ac:dyDescent="0.25">
      <c r="D18" s="7" t="s">
        <v>101</v>
      </c>
      <c r="E18" s="2">
        <v>0</v>
      </c>
      <c r="F18" s="8">
        <f t="shared" si="5"/>
        <v>0</v>
      </c>
      <c r="G18" s="9" t="str">
        <f t="shared" si="6"/>
        <v>0 Speakerphones</v>
      </c>
      <c r="H18" s="10" t="s">
        <v>6</v>
      </c>
      <c r="J18" s="1">
        <f t="shared" si="7"/>
        <v>0</v>
      </c>
      <c r="K18" s="23">
        <v>1</v>
      </c>
      <c r="L18" s="27">
        <v>0</v>
      </c>
      <c r="M18" s="1">
        <f t="shared" si="8"/>
        <v>0</v>
      </c>
      <c r="N18" s="1" t="s">
        <v>56</v>
      </c>
    </row>
    <row r="19" spans="4:14" x14ac:dyDescent="0.25">
      <c r="D19" s="7" t="s">
        <v>102</v>
      </c>
      <c r="E19" s="2">
        <v>0</v>
      </c>
      <c r="F19" s="8">
        <f t="shared" si="5"/>
        <v>0</v>
      </c>
      <c r="G19" s="9" t="str">
        <f t="shared" si="6"/>
        <v>0 Softphones</v>
      </c>
      <c r="H19" s="10" t="s">
        <v>6</v>
      </c>
      <c r="J19" s="1">
        <f t="shared" si="7"/>
        <v>0</v>
      </c>
      <c r="K19" s="23">
        <v>1</v>
      </c>
      <c r="L19" s="27">
        <v>0</v>
      </c>
      <c r="M19" s="1">
        <f t="shared" si="8"/>
        <v>0</v>
      </c>
      <c r="N19" s="1" t="s">
        <v>56</v>
      </c>
    </row>
    <row r="20" spans="4:14" x14ac:dyDescent="0.25">
      <c r="D20" s="7" t="s">
        <v>103</v>
      </c>
      <c r="E20" s="2">
        <v>0</v>
      </c>
      <c r="F20" s="8">
        <f t="shared" si="5"/>
        <v>0</v>
      </c>
      <c r="G20" s="9" t="str">
        <f t="shared" si="6"/>
        <v>0 Consoles</v>
      </c>
      <c r="H20" s="10" t="s">
        <v>6</v>
      </c>
      <c r="J20" s="1">
        <f t="shared" si="7"/>
        <v>0</v>
      </c>
      <c r="K20" s="23">
        <v>4</v>
      </c>
      <c r="L20" s="27">
        <v>0</v>
      </c>
      <c r="M20" s="1">
        <f t="shared" si="8"/>
        <v>0</v>
      </c>
      <c r="N20" s="1" t="s">
        <v>56</v>
      </c>
    </row>
    <row r="21" spans="4:14" ht="17.25" x14ac:dyDescent="0.25">
      <c r="D21" s="21" t="s">
        <v>104</v>
      </c>
      <c r="E21" s="14"/>
      <c r="F21" s="14"/>
      <c r="G21" s="15"/>
      <c r="H21" s="16"/>
      <c r="K21" s="23"/>
      <c r="L21" s="27"/>
      <c r="M21" s="23"/>
    </row>
    <row r="22" spans="4:14" x14ac:dyDescent="0.25">
      <c r="D22" s="7" t="s">
        <v>105</v>
      </c>
      <c r="E22" s="2">
        <v>0</v>
      </c>
      <c r="F22" s="8">
        <f t="shared" ref="F22:F31" si="9">IF(E22&gt;0,1,0)</f>
        <v>0</v>
      </c>
      <c r="G22" s="9" t="str">
        <f t="shared" ref="G22:G31" si="10">D22</f>
        <v>Voice Mail</v>
      </c>
      <c r="H22" s="10" t="s">
        <v>6</v>
      </c>
      <c r="J22" s="1">
        <f>E22</f>
        <v>0</v>
      </c>
      <c r="K22" s="23">
        <v>4</v>
      </c>
      <c r="L22" s="27">
        <v>0</v>
      </c>
      <c r="M22" s="1">
        <f t="shared" ref="M22:M31" si="11">(J22*K22)+L22</f>
        <v>0</v>
      </c>
      <c r="N22" s="1" t="s">
        <v>56</v>
      </c>
    </row>
    <row r="23" spans="4:14" x14ac:dyDescent="0.25">
      <c r="D23" s="7" t="s">
        <v>127</v>
      </c>
      <c r="E23" s="2">
        <v>0</v>
      </c>
      <c r="F23" s="8">
        <f t="shared" si="9"/>
        <v>0</v>
      </c>
      <c r="G23" s="9" t="str">
        <f t="shared" si="10"/>
        <v>MiCollab collaboration application suite</v>
      </c>
      <c r="H23" s="10" t="s">
        <v>6</v>
      </c>
      <c r="J23" s="1">
        <f t="shared" ref="J23:J31" si="12">E23</f>
        <v>0</v>
      </c>
      <c r="K23" s="23">
        <v>4</v>
      </c>
      <c r="L23" s="27">
        <v>0</v>
      </c>
      <c r="M23" s="1">
        <f t="shared" si="11"/>
        <v>0</v>
      </c>
      <c r="N23" s="1" t="s">
        <v>56</v>
      </c>
    </row>
    <row r="24" spans="4:14" x14ac:dyDescent="0.25">
      <c r="D24" s="7" t="s">
        <v>106</v>
      </c>
      <c r="E24" s="2">
        <v>0</v>
      </c>
      <c r="F24" s="8">
        <f t="shared" si="9"/>
        <v>0</v>
      </c>
      <c r="G24" s="9" t="str">
        <f t="shared" si="10"/>
        <v>Auto Attendant</v>
      </c>
      <c r="H24" s="10" t="s">
        <v>6</v>
      </c>
      <c r="J24" s="1">
        <f t="shared" si="12"/>
        <v>0</v>
      </c>
      <c r="K24" s="23">
        <v>1</v>
      </c>
      <c r="L24" s="27">
        <v>0</v>
      </c>
      <c r="M24" s="1">
        <f t="shared" si="11"/>
        <v>0</v>
      </c>
      <c r="N24" s="1" t="s">
        <v>56</v>
      </c>
    </row>
    <row r="25" spans="4:14" x14ac:dyDescent="0.25">
      <c r="D25" s="7" t="s">
        <v>107</v>
      </c>
      <c r="E25" s="2">
        <v>0</v>
      </c>
      <c r="F25" s="8">
        <f t="shared" si="9"/>
        <v>0</v>
      </c>
      <c r="G25" s="9" t="str">
        <f t="shared" si="10"/>
        <v>Call Accounting</v>
      </c>
      <c r="H25" s="10" t="s">
        <v>6</v>
      </c>
      <c r="J25" s="1">
        <f t="shared" si="12"/>
        <v>0</v>
      </c>
      <c r="K25" s="23">
        <v>6</v>
      </c>
      <c r="L25" s="27">
        <v>0</v>
      </c>
      <c r="M25" s="1">
        <f t="shared" si="11"/>
        <v>0</v>
      </c>
      <c r="N25" s="1" t="s">
        <v>56</v>
      </c>
    </row>
    <row r="26" spans="4:14" x14ac:dyDescent="0.25">
      <c r="D26" s="7" t="s">
        <v>108</v>
      </c>
      <c r="E26" s="2">
        <v>0</v>
      </c>
      <c r="F26" s="8">
        <f t="shared" si="9"/>
        <v>0</v>
      </c>
      <c r="G26" s="9" t="str">
        <f t="shared" si="10"/>
        <v>e911</v>
      </c>
      <c r="H26" s="10" t="s">
        <v>6</v>
      </c>
      <c r="J26" s="1">
        <f t="shared" si="12"/>
        <v>0</v>
      </c>
      <c r="K26" s="23">
        <v>4</v>
      </c>
      <c r="L26" s="27">
        <v>0</v>
      </c>
      <c r="M26" s="1">
        <f t="shared" si="11"/>
        <v>0</v>
      </c>
      <c r="N26" s="1" t="s">
        <v>56</v>
      </c>
    </row>
    <row r="27" spans="4:14" x14ac:dyDescent="0.25">
      <c r="D27" s="7" t="s">
        <v>109</v>
      </c>
      <c r="E27" s="2">
        <v>0</v>
      </c>
      <c r="F27" s="8">
        <f t="shared" si="9"/>
        <v>0</v>
      </c>
      <c r="G27" s="9" t="str">
        <f t="shared" si="10"/>
        <v>Paging/Analog zones</v>
      </c>
      <c r="H27" s="10" t="s">
        <v>6</v>
      </c>
      <c r="J27" s="1">
        <f t="shared" si="12"/>
        <v>0</v>
      </c>
      <c r="K27" s="23">
        <v>1</v>
      </c>
      <c r="L27" s="27">
        <v>0</v>
      </c>
      <c r="M27" s="1">
        <f t="shared" si="11"/>
        <v>0</v>
      </c>
      <c r="N27" s="1" t="s">
        <v>56</v>
      </c>
    </row>
    <row r="28" spans="4:14" x14ac:dyDescent="0.25">
      <c r="D28" s="7" t="s">
        <v>110</v>
      </c>
      <c r="E28" s="2">
        <v>0</v>
      </c>
      <c r="F28" s="8">
        <f t="shared" si="9"/>
        <v>0</v>
      </c>
      <c r="G28" s="9" t="str">
        <f t="shared" si="10"/>
        <v>Contact Center</v>
      </c>
      <c r="H28" s="10" t="s">
        <v>6</v>
      </c>
      <c r="J28" s="1">
        <f t="shared" si="12"/>
        <v>0</v>
      </c>
      <c r="K28" s="23">
        <v>4</v>
      </c>
      <c r="L28" s="27">
        <v>0</v>
      </c>
      <c r="M28" s="1">
        <f t="shared" si="11"/>
        <v>0</v>
      </c>
      <c r="N28" s="1" t="s">
        <v>56</v>
      </c>
    </row>
    <row r="29" spans="4:14" x14ac:dyDescent="0.25">
      <c r="D29" s="7" t="s">
        <v>111</v>
      </c>
      <c r="E29" s="2">
        <v>0</v>
      </c>
      <c r="F29" s="8">
        <f t="shared" si="9"/>
        <v>0</v>
      </c>
      <c r="G29" s="9" t="str">
        <f t="shared" si="10"/>
        <v>Call Recording</v>
      </c>
      <c r="H29" s="10" t="s">
        <v>6</v>
      </c>
      <c r="J29" s="1">
        <f t="shared" si="12"/>
        <v>0</v>
      </c>
      <c r="K29" s="23">
        <v>3</v>
      </c>
      <c r="L29" s="27">
        <v>0</v>
      </c>
      <c r="M29" s="1">
        <f t="shared" si="11"/>
        <v>0</v>
      </c>
      <c r="N29" s="1" t="s">
        <v>56</v>
      </c>
    </row>
    <row r="30" spans="4:14" x14ac:dyDescent="0.25">
      <c r="D30" s="7" t="s">
        <v>112</v>
      </c>
      <c r="E30" s="2">
        <v>0</v>
      </c>
      <c r="F30" s="8">
        <f t="shared" si="9"/>
        <v>0</v>
      </c>
      <c r="G30" s="9" t="str">
        <f t="shared" si="10"/>
        <v>IVR (Interactive Voice Response)</v>
      </c>
      <c r="H30" s="10" t="s">
        <v>6</v>
      </c>
      <c r="J30" s="1">
        <f t="shared" si="12"/>
        <v>0</v>
      </c>
      <c r="K30" s="23">
        <v>8</v>
      </c>
      <c r="L30" s="27">
        <v>0</v>
      </c>
      <c r="M30" s="1">
        <f t="shared" si="11"/>
        <v>0</v>
      </c>
      <c r="N30" s="1" t="s">
        <v>56</v>
      </c>
    </row>
    <row r="31" spans="4:14" x14ac:dyDescent="0.25">
      <c r="D31" s="7" t="s">
        <v>113</v>
      </c>
      <c r="E31" s="2">
        <v>0</v>
      </c>
      <c r="F31" s="8">
        <f t="shared" si="9"/>
        <v>0</v>
      </c>
      <c r="G31" s="9" t="str">
        <f t="shared" si="10"/>
        <v>Hospitality PMS integration</v>
      </c>
      <c r="H31" s="10" t="s">
        <v>6</v>
      </c>
      <c r="J31" s="1">
        <f t="shared" si="12"/>
        <v>0</v>
      </c>
      <c r="K31" s="23">
        <v>4</v>
      </c>
      <c r="L31" s="27">
        <v>0</v>
      </c>
      <c r="M31" s="1">
        <f t="shared" si="11"/>
        <v>0</v>
      </c>
      <c r="N31" s="1" t="s">
        <v>56</v>
      </c>
    </row>
    <row r="32" spans="4:14" x14ac:dyDescent="0.25">
      <c r="D32" s="7"/>
      <c r="E32" s="40" t="s">
        <v>129</v>
      </c>
      <c r="F32"/>
      <c r="G32"/>
      <c r="H32" s="10"/>
      <c r="K32" s="23"/>
      <c r="L32" s="27"/>
    </row>
    <row r="33" spans="4:14" x14ac:dyDescent="0.25">
      <c r="D33" s="39" t="s">
        <v>130</v>
      </c>
      <c r="E33" s="2">
        <v>0</v>
      </c>
      <c r="F33" s="8">
        <f t="shared" ref="F33:F34" si="13">IF(E33&gt;0,1,0)</f>
        <v>0</v>
      </c>
      <c r="G33" s="9" t="str">
        <f t="shared" ref="G33:G34" si="14">D33</f>
        <v>Write-in application</v>
      </c>
      <c r="H33" s="10" t="s">
        <v>6</v>
      </c>
      <c r="K33" s="23"/>
      <c r="L33" s="27"/>
      <c r="M33" s="1">
        <f>E33</f>
        <v>0</v>
      </c>
      <c r="N33" s="1" t="s">
        <v>56</v>
      </c>
    </row>
    <row r="34" spans="4:14" x14ac:dyDescent="0.25">
      <c r="D34" s="39" t="s">
        <v>130</v>
      </c>
      <c r="E34" s="2">
        <v>0</v>
      </c>
      <c r="F34" s="8">
        <f t="shared" si="13"/>
        <v>0</v>
      </c>
      <c r="G34" s="9" t="str">
        <f t="shared" si="14"/>
        <v>Write-in application</v>
      </c>
      <c r="H34" s="10" t="s">
        <v>6</v>
      </c>
      <c r="K34" s="23"/>
      <c r="L34" s="27"/>
      <c r="M34" s="1">
        <f>E34</f>
        <v>0</v>
      </c>
      <c r="N34" s="1" t="s">
        <v>56</v>
      </c>
    </row>
    <row r="35" spans="4:14" ht="17.25" x14ac:dyDescent="0.25">
      <c r="D35" s="21" t="s">
        <v>120</v>
      </c>
      <c r="E35" s="14"/>
      <c r="F35" s="14"/>
      <c r="G35" s="15"/>
      <c r="H35" s="16"/>
      <c r="K35" s="23"/>
    </row>
    <row r="36" spans="4:14" x14ac:dyDescent="0.25">
      <c r="D36" s="7" t="s">
        <v>122</v>
      </c>
      <c r="E36" s="2">
        <v>0</v>
      </c>
      <c r="F36" s="8">
        <f t="shared" ref="F36:F38" si="15">IF(E36&gt;0,1,0)</f>
        <v>0</v>
      </c>
      <c r="G36" s="9" t="str">
        <f>E36&amp;" "&amp;D36</f>
        <v>0 SIP channels</v>
      </c>
      <c r="H36" s="10" t="s">
        <v>6</v>
      </c>
      <c r="J36" s="1">
        <f>ROUNDUP(E36/24,0)</f>
        <v>0</v>
      </c>
      <c r="K36" s="23">
        <v>2</v>
      </c>
      <c r="L36" s="27">
        <v>0</v>
      </c>
      <c r="M36" s="1">
        <f t="shared" ref="M36:M38" si="16">(J36*K36)+L36</f>
        <v>0</v>
      </c>
      <c r="N36" s="1" t="s">
        <v>56</v>
      </c>
    </row>
    <row r="37" spans="4:14" x14ac:dyDescent="0.25">
      <c r="D37" s="7" t="s">
        <v>123</v>
      </c>
      <c r="E37" s="2">
        <v>0</v>
      </c>
      <c r="F37" s="8">
        <f t="shared" si="15"/>
        <v>0</v>
      </c>
      <c r="G37" s="9" t="str">
        <f t="shared" ref="G37:G38" si="17">E37&amp;" "&amp;D37</f>
        <v>0 PRI circuits</v>
      </c>
      <c r="H37" s="10" t="s">
        <v>6</v>
      </c>
      <c r="J37" s="1">
        <f>ROUNDUP(E37/24,0)</f>
        <v>0</v>
      </c>
      <c r="K37" s="23">
        <v>2</v>
      </c>
      <c r="L37" s="27">
        <v>0</v>
      </c>
      <c r="M37" s="1">
        <f t="shared" si="16"/>
        <v>0</v>
      </c>
      <c r="N37" s="1" t="s">
        <v>56</v>
      </c>
    </row>
    <row r="38" spans="4:14" x14ac:dyDescent="0.25">
      <c r="D38" s="7" t="s">
        <v>124</v>
      </c>
      <c r="E38" s="2">
        <v>0</v>
      </c>
      <c r="F38" s="8">
        <f t="shared" si="15"/>
        <v>0</v>
      </c>
      <c r="G38" s="9" t="str">
        <f t="shared" si="17"/>
        <v>0 Analog trunks</v>
      </c>
      <c r="H38" s="10" t="s">
        <v>6</v>
      </c>
      <c r="J38" s="1">
        <f t="shared" ref="J38" si="18">E38</f>
        <v>0</v>
      </c>
      <c r="K38" s="23">
        <v>0.25</v>
      </c>
      <c r="L38" s="27">
        <v>0</v>
      </c>
      <c r="M38" s="1">
        <f t="shared" si="16"/>
        <v>0</v>
      </c>
      <c r="N38" s="1" t="s">
        <v>56</v>
      </c>
    </row>
    <row r="39" spans="4:14" ht="17.25" x14ac:dyDescent="0.25">
      <c r="D39" s="21" t="s">
        <v>125</v>
      </c>
      <c r="E39" s="14"/>
      <c r="F39" s="14">
        <f>F40</f>
        <v>0</v>
      </c>
      <c r="G39" s="15" t="str">
        <f>D39</f>
        <v>Solution Diagram</v>
      </c>
      <c r="H39" s="16" t="s">
        <v>20</v>
      </c>
      <c r="K39" s="23"/>
      <c r="L39" s="27"/>
    </row>
    <row r="40" spans="4:14" ht="30" x14ac:dyDescent="0.25">
      <c r="D40" s="7"/>
      <c r="E40" s="8"/>
      <c r="F40" s="8">
        <f>F41</f>
        <v>0</v>
      </c>
      <c r="G40" s="9" t="str">
        <f>"Below is a diagram showing the overall solution for "&amp;CustomerName&amp;":"</f>
        <v>Below is a diagram showing the overall solution for Acme:</v>
      </c>
      <c r="H40" s="10" t="s">
        <v>5</v>
      </c>
      <c r="K40" s="23"/>
      <c r="L40" s="27"/>
    </row>
    <row r="41" spans="4:14" x14ac:dyDescent="0.25">
      <c r="D41" s="7" t="s">
        <v>50</v>
      </c>
      <c r="E41" s="8"/>
      <c r="F41" s="8">
        <f>IF(G41="",0,1)</f>
        <v>0</v>
      </c>
      <c r="G41" s="9"/>
      <c r="H41" s="10" t="s">
        <v>21</v>
      </c>
      <c r="K41" s="23"/>
      <c r="L41" s="27"/>
    </row>
    <row r="42" spans="4:14" ht="18.75" x14ac:dyDescent="0.3">
      <c r="D42" s="11" t="s">
        <v>9</v>
      </c>
      <c r="E42" s="12"/>
      <c r="F42" s="12"/>
      <c r="G42" s="12"/>
      <c r="H42" s="13"/>
    </row>
    <row r="43" spans="4:14" ht="17.25" x14ac:dyDescent="0.25">
      <c r="D43" s="21"/>
      <c r="E43" s="14"/>
      <c r="F43" s="14">
        <f>SUM(F44:F49)</f>
        <v>5</v>
      </c>
      <c r="G43" s="15" t="str">
        <f>D42</f>
        <v>Customer Responsibilities</v>
      </c>
      <c r="H43" s="16" t="s">
        <v>20</v>
      </c>
    </row>
    <row r="44" spans="4:14" ht="75" x14ac:dyDescent="0.25">
      <c r="D44" s="7" t="s">
        <v>37</v>
      </c>
      <c r="E44" s="2" t="s">
        <v>10</v>
      </c>
      <c r="F44" s="8">
        <f>IF(E44="Yes",1,0)</f>
        <v>1</v>
      </c>
      <c r="G44" s="9" t="str">
        <f>"Customer will be responsible for ordering any local or long distance trunking changes as needed.  "&amp;CustomerName&amp;" will not be responsible for delays, issues, or down time as a result of telco issues."</f>
        <v>Customer will be responsible for ordering any local or long distance trunking changes as needed.  Acme will not be responsible for delays, issues, or down time as a result of telco issues.</v>
      </c>
      <c r="H44" s="10" t="s">
        <v>6</v>
      </c>
    </row>
    <row r="45" spans="4:14" ht="105" x14ac:dyDescent="0.25">
      <c r="D45" s="7" t="s">
        <v>38</v>
      </c>
      <c r="E45" s="2" t="s">
        <v>10</v>
      </c>
      <c r="F45" s="8">
        <f t="shared" ref="F45:F48" si="19">IF(E45="Yes",1,0)</f>
        <v>1</v>
      </c>
      <c r="G45" s="9" t="s">
        <v>11</v>
      </c>
      <c r="H45" s="10" t="s">
        <v>6</v>
      </c>
    </row>
    <row r="46" spans="4:14" ht="30" x14ac:dyDescent="0.25">
      <c r="D46" s="7" t="s">
        <v>40</v>
      </c>
      <c r="E46" s="2" t="s">
        <v>10</v>
      </c>
      <c r="F46" s="8">
        <f t="shared" si="19"/>
        <v>1</v>
      </c>
      <c r="G46" s="9" t="s">
        <v>12</v>
      </c>
      <c r="H46" s="10" t="s">
        <v>6</v>
      </c>
    </row>
    <row r="47" spans="4:14" ht="90" x14ac:dyDescent="0.25">
      <c r="D47" s="7" t="s">
        <v>41</v>
      </c>
      <c r="E47" s="2" t="s">
        <v>10</v>
      </c>
      <c r="F47" s="8">
        <f t="shared" si="19"/>
        <v>1</v>
      </c>
      <c r="G47" s="9" t="s">
        <v>13</v>
      </c>
      <c r="H47" s="10" t="s">
        <v>6</v>
      </c>
    </row>
    <row r="48" spans="4:14" ht="60" x14ac:dyDescent="0.25">
      <c r="D48" s="7" t="s">
        <v>39</v>
      </c>
      <c r="E48" s="2" t="s">
        <v>10</v>
      </c>
      <c r="F48" s="8">
        <f t="shared" si="19"/>
        <v>1</v>
      </c>
      <c r="G48" s="9" t="str">
        <f>"See the Project Plan for further details about when information or tasks are due.  The Project Plan also lists tasks that need to be performed by the "&amp;CustomerName&amp;"."</f>
        <v>See the Project Plan for further details about when information or tasks are due.  The Project Plan also lists tasks that need to be performed by the Acme.</v>
      </c>
      <c r="H48" s="10" t="s">
        <v>6</v>
      </c>
    </row>
    <row r="49" spans="4:14" x14ac:dyDescent="0.25">
      <c r="D49" s="7" t="s">
        <v>49</v>
      </c>
      <c r="E49" s="2"/>
      <c r="F49" s="8">
        <f>IF(OR(E49="Seller",E49="Customer"),1,0)</f>
        <v>0</v>
      </c>
      <c r="G49" s="9" t="str">
        <f>IF(E49="Seller",SellerCompanyShort,IF(E49="Customer",CustomerName,"No one"))&amp;" will set and test the phones"</f>
        <v>No one will set and test the phones</v>
      </c>
      <c r="H49" s="10" t="s">
        <v>6</v>
      </c>
    </row>
    <row r="50" spans="4:14" ht="18.75" x14ac:dyDescent="0.3">
      <c r="D50" s="11" t="s">
        <v>14</v>
      </c>
      <c r="E50" s="12"/>
      <c r="F50" s="12"/>
      <c r="G50" s="12"/>
      <c r="H50" s="13"/>
    </row>
    <row r="51" spans="4:14" ht="17.25" x14ac:dyDescent="0.25">
      <c r="D51" s="21" t="s">
        <v>15</v>
      </c>
      <c r="E51" s="14"/>
      <c r="F51" s="14">
        <v>1</v>
      </c>
      <c r="G51" s="15" t="str">
        <f>D50</f>
        <v>Network Responsibilites</v>
      </c>
      <c r="H51" s="16" t="s">
        <v>7</v>
      </c>
    </row>
    <row r="52" spans="4:14" ht="45" x14ac:dyDescent="0.25">
      <c r="D52" s="7" t="s">
        <v>16</v>
      </c>
      <c r="E52" s="2" t="s">
        <v>10</v>
      </c>
      <c r="F52" s="8">
        <f t="shared" ref="F52:F53" si="20">IF(E52="Yes",1,0)</f>
        <v>1</v>
      </c>
      <c r="G52" s="9" t="s">
        <v>17</v>
      </c>
      <c r="H52" s="10" t="s">
        <v>5</v>
      </c>
    </row>
    <row r="53" spans="4:14" ht="60" x14ac:dyDescent="0.25">
      <c r="D53" s="7" t="s">
        <v>18</v>
      </c>
      <c r="E53" s="2" t="s">
        <v>10</v>
      </c>
      <c r="F53" s="8">
        <f t="shared" si="20"/>
        <v>1</v>
      </c>
      <c r="G53" s="9" t="s">
        <v>19</v>
      </c>
      <c r="H53" s="10" t="s">
        <v>5</v>
      </c>
    </row>
    <row r="54" spans="4:14" x14ac:dyDescent="0.25">
      <c r="D54" s="7" t="s">
        <v>30</v>
      </c>
      <c r="E54" s="2" t="s">
        <v>29</v>
      </c>
      <c r="F54" s="8">
        <f>IF(E54="None",0,1)</f>
        <v>0</v>
      </c>
      <c r="G54" s="9" t="str">
        <f>D54&amp;E54</f>
        <v>Data switch type: None</v>
      </c>
      <c r="H54" s="10" t="s">
        <v>6</v>
      </c>
    </row>
    <row r="55" spans="4:14" x14ac:dyDescent="0.25">
      <c r="D55" s="7" t="s">
        <v>31</v>
      </c>
      <c r="E55" s="2">
        <v>0</v>
      </c>
      <c r="F55" s="8">
        <f t="shared" ref="F55:F56" si="21">IF(E55&gt;0,1,0)</f>
        <v>0</v>
      </c>
      <c r="G55" s="9" t="str">
        <f t="shared" ref="G55:G56" si="22">D55&amp;E55&amp;" included"</f>
        <v>Number of POE ports configured: 0 included</v>
      </c>
      <c r="H55" s="10" t="s">
        <v>8</v>
      </c>
    </row>
    <row r="56" spans="4:14" x14ac:dyDescent="0.25">
      <c r="D56" s="7" t="s">
        <v>32</v>
      </c>
      <c r="E56" s="2">
        <f>E55</f>
        <v>0</v>
      </c>
      <c r="F56" s="8">
        <f t="shared" si="21"/>
        <v>0</v>
      </c>
      <c r="G56" s="9" t="str">
        <f t="shared" si="22"/>
        <v>Number of POE ports provided: 0 included</v>
      </c>
      <c r="H56" s="10" t="s">
        <v>8</v>
      </c>
      <c r="J56" s="1">
        <f>ROUNDUP(E56/24,0)</f>
        <v>0</v>
      </c>
      <c r="K56" s="23">
        <v>1</v>
      </c>
      <c r="L56" s="27">
        <v>0</v>
      </c>
      <c r="M56" s="1">
        <f t="shared" ref="M56" si="23">(J56*K56)+L56</f>
        <v>0</v>
      </c>
      <c r="N56" s="1" t="s">
        <v>56</v>
      </c>
    </row>
    <row r="57" spans="4:14" ht="18.75" x14ac:dyDescent="0.3">
      <c r="D57" s="11" t="s">
        <v>126</v>
      </c>
      <c r="E57" s="12"/>
      <c r="F57" s="12"/>
      <c r="G57" s="12"/>
      <c r="H57" s="13"/>
    </row>
    <row r="58" spans="4:14" ht="17.25" x14ac:dyDescent="0.25">
      <c r="D58" s="21" t="s">
        <v>22</v>
      </c>
      <c r="E58" s="14"/>
      <c r="F58" s="14">
        <f>F59</f>
        <v>1</v>
      </c>
      <c r="G58" s="15" t="str">
        <f>D58</f>
        <v>Project Management</v>
      </c>
      <c r="H58" s="16" t="s">
        <v>7</v>
      </c>
    </row>
    <row r="59" spans="4:14" ht="75" x14ac:dyDescent="0.25">
      <c r="D59" s="7" t="s">
        <v>23</v>
      </c>
      <c r="E59" s="2" t="s">
        <v>10</v>
      </c>
      <c r="F59" s="8">
        <f>IF(ProjMgmnt="Yes",1,0)</f>
        <v>1</v>
      </c>
      <c r="G59" s="9" t="str">
        <f>SellerCompanyShort&amp;" will assign a Project Manager which will remain engaged throughout the life of the project. The Project Manager will be the main contact throughout the entire implementation process."&amp;IF(E60=0,"","  The project is expected to last "&amp;E60&amp;" weeks.")</f>
        <v>Tech Solutions, Inc. will assign a Project Manager which will remain engaged throughout the life of the project. The Project Manager will be the main contact throughout the entire implementation process.</v>
      </c>
      <c r="H59" s="10" t="s">
        <v>5</v>
      </c>
    </row>
    <row r="60" spans="4:14" x14ac:dyDescent="0.25">
      <c r="D60" s="7" t="s">
        <v>24</v>
      </c>
      <c r="E60" s="2">
        <v>0</v>
      </c>
      <c r="F60" s="8"/>
      <c r="G60" s="9"/>
      <c r="H60" s="10"/>
    </row>
    <row r="61" spans="4:14" ht="17.25" x14ac:dyDescent="0.25">
      <c r="D61" s="21" t="s">
        <v>133</v>
      </c>
      <c r="E61" s="14"/>
      <c r="F61" s="14">
        <f>SUM(F62:F63)</f>
        <v>0</v>
      </c>
      <c r="G61" s="15" t="str">
        <f>D61</f>
        <v>Overtime</v>
      </c>
      <c r="H61" s="16" t="s">
        <v>7</v>
      </c>
    </row>
    <row r="62" spans="4:14" ht="30" x14ac:dyDescent="0.25">
      <c r="D62" s="7" t="s">
        <v>134</v>
      </c>
      <c r="E62" s="41">
        <v>0</v>
      </c>
      <c r="F62" s="8">
        <f t="shared" ref="F62:F63" si="24">IF(E62&gt;0,1,0)</f>
        <v>0</v>
      </c>
      <c r="G62" s="9" t="str">
        <f>TEXT(E62,"0%")&amp;" of technician hours are scheduled as overtime work for this project"</f>
        <v>0% of technician hours are scheduled as overtime work for this project</v>
      </c>
      <c r="H62" s="10" t="s">
        <v>6</v>
      </c>
    </row>
    <row r="63" spans="4:14" ht="30" x14ac:dyDescent="0.25">
      <c r="D63" s="7" t="s">
        <v>135</v>
      </c>
      <c r="E63" s="41">
        <v>0</v>
      </c>
      <c r="F63" s="8">
        <f t="shared" si="24"/>
        <v>0</v>
      </c>
      <c r="G63" s="9" t="str">
        <f>TEXT(E63,"0%")&amp;" of technician hours are scheduled as Sunday/holiday work for this project"</f>
        <v>0% of technician hours are scheduled as Sunday/holiday work for this project</v>
      </c>
      <c r="H63" s="10" t="s">
        <v>6</v>
      </c>
    </row>
    <row r="64" spans="4:14" ht="17.25" x14ac:dyDescent="0.25">
      <c r="D64" s="21" t="s">
        <v>25</v>
      </c>
      <c r="E64" s="14"/>
      <c r="F64" s="14">
        <f>SUM(F65:F66)</f>
        <v>0</v>
      </c>
      <c r="G64" s="15" t="str">
        <f>D64</f>
        <v>Post Cut Support</v>
      </c>
      <c r="H64" s="16" t="s">
        <v>7</v>
      </c>
    </row>
    <row r="65" spans="1:27" ht="30" x14ac:dyDescent="0.25">
      <c r="D65" s="7" t="s">
        <v>26</v>
      </c>
      <c r="E65" s="2">
        <v>0</v>
      </c>
      <c r="F65" s="8">
        <f t="shared" ref="F65:F66" si="25">IF(E65&gt;0,1,0)</f>
        <v>0</v>
      </c>
      <c r="G65" s="9" t="str">
        <f>E65&amp;" hours of remote post-cutover support will be provided"</f>
        <v>0 hours of remote post-cutover support will be provided</v>
      </c>
      <c r="H65" s="10" t="s">
        <v>6</v>
      </c>
      <c r="J65" s="1">
        <f>E65</f>
        <v>0</v>
      </c>
      <c r="K65" s="23">
        <v>1</v>
      </c>
      <c r="L65" s="27">
        <v>0</v>
      </c>
      <c r="M65" s="1">
        <f t="shared" ref="M65" si="26">(J65*K65)+L65</f>
        <v>0</v>
      </c>
      <c r="N65" s="1" t="s">
        <v>56</v>
      </c>
    </row>
    <row r="66" spans="1:27" ht="30" x14ac:dyDescent="0.25">
      <c r="D66" s="7" t="s">
        <v>27</v>
      </c>
      <c r="E66" s="2">
        <v>0</v>
      </c>
      <c r="F66" s="8">
        <f t="shared" si="25"/>
        <v>0</v>
      </c>
      <c r="G66" s="9" t="str">
        <f>E66&amp;" hours of technician support will be provided Monday-Friday, 8:00am-5:00pm"</f>
        <v>0 hours of technician support will be provided Monday-Friday, 8:00am-5:00pm</v>
      </c>
      <c r="H66" s="10" t="s">
        <v>6</v>
      </c>
      <c r="J66" s="1">
        <f>E66</f>
        <v>0</v>
      </c>
      <c r="K66" s="23">
        <v>1</v>
      </c>
      <c r="L66" s="27">
        <v>0</v>
      </c>
      <c r="M66" s="1">
        <f t="shared" ref="M66" si="27">(J66*K66)+L66</f>
        <v>0</v>
      </c>
      <c r="N66" s="1" t="s">
        <v>56</v>
      </c>
    </row>
    <row r="67" spans="1:27" ht="17.25" x14ac:dyDescent="0.25">
      <c r="D67" s="21" t="s">
        <v>132</v>
      </c>
      <c r="E67" s="14"/>
      <c r="F67" s="14">
        <f>SUM(F68:F69)</f>
        <v>0</v>
      </c>
      <c r="G67" s="15" t="str">
        <f>D67</f>
        <v>Training</v>
      </c>
      <c r="H67" s="16" t="s">
        <v>7</v>
      </c>
    </row>
    <row r="68" spans="1:27" x14ac:dyDescent="0.25">
      <c r="D68" s="7" t="s">
        <v>62</v>
      </c>
      <c r="E68" s="2">
        <v>0</v>
      </c>
      <c r="F68" s="8">
        <f t="shared" ref="F68:F69" si="28">IF(E68&gt;0,1,0)</f>
        <v>0</v>
      </c>
      <c r="G68" s="9" t="str">
        <f t="shared" ref="G68:G69" si="29">D68&amp;E68&amp;" included"</f>
        <v>Train the Trainer 4 Hour Classes: 0 included</v>
      </c>
      <c r="H68" s="10" t="s">
        <v>6</v>
      </c>
      <c r="J68" s="1">
        <f>E68</f>
        <v>0</v>
      </c>
      <c r="K68" s="23">
        <v>4</v>
      </c>
      <c r="L68" s="27">
        <v>0</v>
      </c>
      <c r="M68" s="1">
        <f t="shared" ref="M68:M69" si="30">(J68*K68)+L68</f>
        <v>0</v>
      </c>
      <c r="N68" s="1" t="s">
        <v>60</v>
      </c>
    </row>
    <row r="69" spans="1:27" x14ac:dyDescent="0.25">
      <c r="D69" s="7" t="s">
        <v>61</v>
      </c>
      <c r="E69" s="2">
        <v>0</v>
      </c>
      <c r="F69" s="8">
        <f t="shared" si="28"/>
        <v>0</v>
      </c>
      <c r="G69" s="9" t="str">
        <f t="shared" si="29"/>
        <v>End-User Training 1 Hour Classes: 0 included</v>
      </c>
      <c r="H69" s="10" t="s">
        <v>6</v>
      </c>
      <c r="J69" s="1">
        <f>E69</f>
        <v>0</v>
      </c>
      <c r="K69" s="23">
        <v>1</v>
      </c>
      <c r="L69" s="27">
        <v>0</v>
      </c>
      <c r="M69" s="1">
        <f t="shared" si="30"/>
        <v>0</v>
      </c>
      <c r="N69" s="1" t="s">
        <v>60</v>
      </c>
    </row>
    <row r="70" spans="1:27" x14ac:dyDescent="0.25">
      <c r="D70" s="30"/>
      <c r="E70" s="34"/>
      <c r="F70" s="8">
        <f>F69</f>
        <v>0</v>
      </c>
      <c r="G70" s="9" t="s">
        <v>33</v>
      </c>
      <c r="H70" s="10" t="s">
        <v>8</v>
      </c>
    </row>
    <row r="71" spans="1:27" x14ac:dyDescent="0.25">
      <c r="D71" s="7"/>
      <c r="E71" s="8"/>
      <c r="F71" s="8">
        <f>F70</f>
        <v>0</v>
      </c>
      <c r="G71" s="9" t="s">
        <v>34</v>
      </c>
      <c r="H71" s="10" t="s">
        <v>8</v>
      </c>
    </row>
    <row r="72" spans="1:27" x14ac:dyDescent="0.25">
      <c r="D72" s="7" t="s">
        <v>63</v>
      </c>
      <c r="E72" s="2">
        <v>0</v>
      </c>
      <c r="F72" s="8">
        <f t="shared" ref="F72:F76" si="31">IF(E72&gt;0,1,0)</f>
        <v>0</v>
      </c>
      <c r="G72" s="9" t="str">
        <f t="shared" ref="G72:G76" si="32">D72&amp;E72&amp;" included"</f>
        <v>Agent Training 1 Hour Classes: 0 included</v>
      </c>
      <c r="H72" s="10" t="s">
        <v>6</v>
      </c>
      <c r="J72" s="1">
        <f>E72</f>
        <v>0</v>
      </c>
      <c r="K72" s="23">
        <v>1</v>
      </c>
      <c r="L72" s="27">
        <v>0</v>
      </c>
      <c r="M72" s="1">
        <f t="shared" ref="M72:M74" si="33">(J72*K72)+L72</f>
        <v>0</v>
      </c>
      <c r="N72" s="1" t="s">
        <v>60</v>
      </c>
    </row>
    <row r="73" spans="1:27" x14ac:dyDescent="0.25">
      <c r="D73" s="30"/>
      <c r="E73" s="34"/>
      <c r="F73" s="8">
        <f>F72</f>
        <v>0</v>
      </c>
      <c r="G73" s="9" t="s">
        <v>70</v>
      </c>
      <c r="H73" s="10" t="s">
        <v>8</v>
      </c>
      <c r="K73" s="23"/>
      <c r="L73" s="27"/>
    </row>
    <row r="74" spans="1:27" x14ac:dyDescent="0.25">
      <c r="D74" s="7" t="s">
        <v>64</v>
      </c>
      <c r="E74" s="2">
        <v>0</v>
      </c>
      <c r="F74" s="8">
        <f t="shared" si="31"/>
        <v>0</v>
      </c>
      <c r="G74" s="9" t="str">
        <f t="shared" si="32"/>
        <v>Supervisor Training 2 Hour Classes: 0 included</v>
      </c>
      <c r="H74" s="10" t="s">
        <v>6</v>
      </c>
      <c r="J74" s="1">
        <f>E74</f>
        <v>0</v>
      </c>
      <c r="K74" s="23">
        <v>2</v>
      </c>
      <c r="L74" s="27">
        <v>0</v>
      </c>
      <c r="M74" s="1">
        <f t="shared" si="33"/>
        <v>0</v>
      </c>
      <c r="N74" s="1" t="s">
        <v>60</v>
      </c>
    </row>
    <row r="75" spans="1:27" x14ac:dyDescent="0.25">
      <c r="D75" s="30"/>
      <c r="E75" s="34"/>
      <c r="F75" s="8">
        <f>F74</f>
        <v>0</v>
      </c>
      <c r="G75" s="9" t="s">
        <v>35</v>
      </c>
      <c r="H75" s="10" t="s">
        <v>8</v>
      </c>
    </row>
    <row r="76" spans="1:27" ht="30" x14ac:dyDescent="0.25">
      <c r="D76" s="7" t="s">
        <v>65</v>
      </c>
      <c r="E76" s="2">
        <v>0</v>
      </c>
      <c r="F76" s="8">
        <f t="shared" si="31"/>
        <v>0</v>
      </c>
      <c r="G76" s="9" t="str">
        <f t="shared" si="32"/>
        <v>System Admin Training 2 Hour Classes: 0 included</v>
      </c>
      <c r="H76" s="10" t="s">
        <v>6</v>
      </c>
      <c r="J76" s="1">
        <f>E76</f>
        <v>0</v>
      </c>
      <c r="K76" s="23">
        <v>2</v>
      </c>
      <c r="L76" s="27">
        <v>0</v>
      </c>
      <c r="M76" s="1">
        <f t="shared" ref="M76" si="34">(J76*K76)+L76</f>
        <v>0</v>
      </c>
      <c r="N76" s="1" t="s">
        <v>60</v>
      </c>
    </row>
    <row r="77" spans="1:27" x14ac:dyDescent="0.25">
      <c r="D77" s="17"/>
      <c r="E77" s="18"/>
      <c r="F77" s="18">
        <f>F76</f>
        <v>0</v>
      </c>
      <c r="G77" s="19" t="s">
        <v>36</v>
      </c>
      <c r="H77" s="20" t="s">
        <v>8</v>
      </c>
    </row>
    <row r="79" spans="1:27" customFormat="1" x14ac:dyDescent="0.25">
      <c r="A79" s="22" t="s">
        <v>42</v>
      </c>
      <c r="B79" s="22" t="s">
        <v>43</v>
      </c>
      <c r="C79" s="22" t="s">
        <v>44</v>
      </c>
      <c r="D79" s="22" t="s">
        <v>45</v>
      </c>
      <c r="F79" s="31" t="s">
        <v>71</v>
      </c>
      <c r="G79" s="31" t="s">
        <v>72</v>
      </c>
      <c r="H79" s="31" t="s">
        <v>73</v>
      </c>
      <c r="I79" s="31" t="s">
        <v>74</v>
      </c>
      <c r="J79" s="31" t="s">
        <v>75</v>
      </c>
      <c r="K79" s="31" t="s">
        <v>76</v>
      </c>
      <c r="L79" s="32" t="s">
        <v>77</v>
      </c>
      <c r="M79" s="32" t="s">
        <v>78</v>
      </c>
      <c r="N79" s="32" t="s">
        <v>79</v>
      </c>
      <c r="O79" s="32" t="s">
        <v>80</v>
      </c>
      <c r="P79" s="32" t="s">
        <v>81</v>
      </c>
      <c r="Q79" s="32" t="s">
        <v>82</v>
      </c>
      <c r="R79" s="32" t="s">
        <v>83</v>
      </c>
      <c r="S79" s="32" t="s">
        <v>84</v>
      </c>
      <c r="T79" s="32" t="s">
        <v>85</v>
      </c>
      <c r="U79" s="32" t="s">
        <v>86</v>
      </c>
      <c r="V79" s="32" t="s">
        <v>87</v>
      </c>
      <c r="W79" s="32" t="s">
        <v>88</v>
      </c>
      <c r="X79" s="32" t="s">
        <v>89</v>
      </c>
      <c r="Y79" s="32" t="s">
        <v>90</v>
      </c>
      <c r="Z79" s="33"/>
      <c r="AA79" s="32" t="s">
        <v>91</v>
      </c>
    </row>
    <row r="80" spans="1:27" x14ac:dyDescent="0.25">
      <c r="A80" s="28">
        <f>ROUNDUP(M3+B80,0)</f>
        <v>0</v>
      </c>
      <c r="B80" s="29">
        <v>0</v>
      </c>
      <c r="C80" s="1" t="s">
        <v>56</v>
      </c>
      <c r="D80" s="1" t="s">
        <v>66</v>
      </c>
      <c r="F80" s="1">
        <f>ROUND(125*OTFactor,2)</f>
        <v>125</v>
      </c>
      <c r="H80" s="1">
        <f>ROUND(60*OTFactor,2)</f>
        <v>60</v>
      </c>
      <c r="N80" s="1" t="s">
        <v>92</v>
      </c>
      <c r="AA80" s="1" t="s">
        <v>69</v>
      </c>
    </row>
    <row r="81" spans="1:27" x14ac:dyDescent="0.25">
      <c r="A81" s="28">
        <f>ROUNDUP(M4+B81,0)</f>
        <v>0</v>
      </c>
      <c r="B81" s="29">
        <v>0</v>
      </c>
      <c r="C81" s="1" t="s">
        <v>58</v>
      </c>
      <c r="D81" s="1" t="s">
        <v>67</v>
      </c>
      <c r="F81" s="1">
        <v>140</v>
      </c>
      <c r="H81" s="1">
        <v>70</v>
      </c>
      <c r="N81" s="1" t="s">
        <v>92</v>
      </c>
      <c r="AA81" s="1" t="s">
        <v>69</v>
      </c>
    </row>
    <row r="82" spans="1:27" x14ac:dyDescent="0.25">
      <c r="A82" s="28">
        <f>ROUNDUP(M5+B82,0)</f>
        <v>0</v>
      </c>
      <c r="B82" s="29">
        <v>0</v>
      </c>
      <c r="C82" s="1" t="s">
        <v>59</v>
      </c>
      <c r="D82" s="1" t="s">
        <v>22</v>
      </c>
      <c r="F82" s="1">
        <v>150</v>
      </c>
      <c r="H82" s="1">
        <v>75</v>
      </c>
      <c r="N82" s="1" t="s">
        <v>92</v>
      </c>
      <c r="AA82" s="1" t="s">
        <v>69</v>
      </c>
    </row>
    <row r="83" spans="1:27" x14ac:dyDescent="0.25">
      <c r="A83" s="28">
        <f>ROUNDUP(M6+B83,0)</f>
        <v>0</v>
      </c>
      <c r="B83" s="29">
        <v>0</v>
      </c>
      <c r="C83" s="1" t="s">
        <v>60</v>
      </c>
      <c r="D83" s="1" t="s">
        <v>68</v>
      </c>
      <c r="F83" s="1">
        <v>125</v>
      </c>
      <c r="H83" s="1">
        <v>60</v>
      </c>
      <c r="N83" s="1" t="s">
        <v>92</v>
      </c>
      <c r="AA83" s="1" t="s">
        <v>69</v>
      </c>
    </row>
    <row r="85" spans="1:27" x14ac:dyDescent="0.25">
      <c r="A85" s="1" t="s">
        <v>46</v>
      </c>
    </row>
  </sheetData>
  <dataValidations disablePrompts="1" count="3">
    <dataValidation type="list" allowBlank="1" showInputMessage="1" showErrorMessage="1" sqref="E59 E52:E53 E44:E48" xr:uid="{9F76EF0A-B53B-4BE8-9B57-2CD3C6B5076E}">
      <formula1>"Yes,No"</formula1>
    </dataValidation>
    <dataValidation type="list" allowBlank="1" showInputMessage="1" showErrorMessage="1" sqref="E54" xr:uid="{88E95EDD-0452-4E61-A771-2D297839F924}">
      <formula1>"None,Adtran,Cisco"</formula1>
    </dataValidation>
    <dataValidation type="list" allowBlank="1" showInputMessage="1" showErrorMessage="1" sqref="E49" xr:uid="{00D90F16-6261-418D-B4CD-FF48D7E25628}">
      <formula1>"Seller,Customer"</formula1>
    </dataValidation>
  </dataValidations>
  <pageMargins left="0.7" right="0.7" top="0.75" bottom="0.75" header="0.3" footer="0.3"/>
  <pageSetup orientation="portrait" horizontalDpi="0" verticalDpi="0" r:id="rId1"/>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D9E32F6-BB35-4D8D-88AD-96C807878841}">
  <dimension ref="A1:B2"/>
  <sheetViews>
    <sheetView workbookViewId="0"/>
  </sheetViews>
  <sheetFormatPr defaultRowHeight="15" x14ac:dyDescent="0.25"/>
  <cols>
    <col min="1" max="1" width="19.42578125" bestFit="1" customWidth="1"/>
    <col min="2" max="2" width="18.28515625" bestFit="1" customWidth="1"/>
  </cols>
  <sheetData>
    <row r="1" spans="1:2" x14ac:dyDescent="0.25">
      <c r="A1" t="s">
        <v>115</v>
      </c>
      <c r="B1" t="s">
        <v>116</v>
      </c>
    </row>
    <row r="2" spans="1:2" x14ac:dyDescent="0.25">
      <c r="A2" t="s">
        <v>114</v>
      </c>
      <c r="B2" t="s">
        <v>117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10</vt:i4>
      </vt:variant>
    </vt:vector>
  </HeadingPairs>
  <TitlesOfParts>
    <vt:vector size="12" baseType="lpstr">
      <vt:lpstr>Sheet1</vt:lpstr>
      <vt:lpstr>Temp Rangenames</vt:lpstr>
      <vt:lpstr>CustomerName</vt:lpstr>
      <vt:lpstr>DocContentSOW</vt:lpstr>
      <vt:lpstr>LaborHours</vt:lpstr>
      <vt:lpstr>LaborType</vt:lpstr>
      <vt:lpstr>OTFactor</vt:lpstr>
      <vt:lpstr>OTHolidayPercent</vt:lpstr>
      <vt:lpstr>OTPercent</vt:lpstr>
      <vt:lpstr>ProjMgmnt</vt:lpstr>
      <vt:lpstr>SellerCompanyShort</vt:lpstr>
      <vt:lpstr>TechHours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Brian Cors</dc:creator>
  <cp:lastModifiedBy>Brian Cors</cp:lastModifiedBy>
  <dcterms:created xsi:type="dcterms:W3CDTF">2020-04-27T14:49:21Z</dcterms:created>
  <dcterms:modified xsi:type="dcterms:W3CDTF">2020-08-29T13:51:15Z</dcterms:modified>
</cp:coreProperties>
</file>