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60" activeTab="0"/>
  </bookViews>
  <sheets>
    <sheet name="TabName" sheetId="1" r:id="rId1"/>
    <sheet name="Temp Rangenames" sheetId="2" r:id="rId2"/>
  </sheets>
  <definedNames>
    <definedName name="Burden">'Temp Rangenames'!$B$3</definedName>
    <definedName name="Country">'Temp Rangenames'!$B$4</definedName>
    <definedName name="EquipCost">'Temp Rangenames'!$B$16</definedName>
    <definedName name="EquipMSRP">'Temp Rangenames'!$B$14</definedName>
    <definedName name="EquipSell">'Temp Rangenames'!$B$15</definedName>
    <definedName name="Item">'Temp Rangenames'!$A$6</definedName>
    <definedName name="ItemTotal">'Temp Rangenames'!$B$6</definedName>
    <definedName name="LaborMethod">'TabName'!$D$1</definedName>
    <definedName name="Language">'Temp Rangenames'!$B$5</definedName>
    <definedName name="OutputInfo">'Temp Rangenames'!$B$22</definedName>
    <definedName name="PropDocType">'Temp Rangenames'!$B$21</definedName>
    <definedName name="SaleType">'Temp Rangenames'!$B$7</definedName>
    <definedName name="ServicesCost">'Temp Rangenames'!$B$19</definedName>
    <definedName name="ServicesMSRP">'Temp Rangenames'!$B$17</definedName>
    <definedName name="ServicesSell">'Temp Rangenames'!$B$18</definedName>
    <definedName name="SetLaborTable">'TabName'!$B$38:$D$41</definedName>
    <definedName name="SoldToType">'Temp Rangenames'!$B$8</definedName>
    <definedName name="SupportPlanCustomer">'Temp Rangenames'!$B$9</definedName>
    <definedName name="SystemDiscount">'Temp Rangenames'!$B$10</definedName>
    <definedName name="TotalCost">'Temp Rangenames'!$B$13</definedName>
    <definedName name="TotalListPrice">'Temp Rangenames'!$B$12</definedName>
    <definedName name="TotalSellPrice">'Temp Rangenames'!$B$11</definedName>
    <definedName name="VendorDiscount">'Temp Rangenames'!$B$20:$D$20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8"/>
            <rFont val="Tahoma"/>
            <family val="2"/>
          </rPr>
          <t>JumpPoint</t>
        </r>
      </text>
    </comment>
    <comment ref="A52" authorId="0">
      <text>
        <r>
          <rPr>
            <sz val="8"/>
            <rFont val="Tahoma"/>
            <family val="2"/>
          </rPr>
          <t>PartDetailSection
JumpPoint</t>
        </r>
      </text>
    </comment>
    <comment ref="A65" authorId="0">
      <text>
        <r>
          <rPr>
            <sz val="8"/>
            <rFont val="Tahoma"/>
            <family val="2"/>
          </rPr>
          <t>PartDetailEnd</t>
        </r>
      </text>
    </comment>
  </commentList>
</comments>
</file>

<file path=xl/sharedStrings.xml><?xml version="1.0" encoding="utf-8"?>
<sst xmlns="http://schemas.openxmlformats.org/spreadsheetml/2006/main" count="120" uniqueCount="107">
  <si>
    <t>Qty Calcd</t>
  </si>
  <si>
    <t>Qty Adj</t>
  </si>
  <si>
    <t>Part Number</t>
  </si>
  <si>
    <t>Description</t>
  </si>
  <si>
    <t>English</t>
  </si>
  <si>
    <t>US</t>
  </si>
  <si>
    <t>Item</t>
  </si>
  <si>
    <t>ItemTotal</t>
  </si>
  <si>
    <t>NewSystem</t>
  </si>
  <si>
    <t>TABLES SECTION</t>
  </si>
  <si>
    <t>Burden</t>
  </si>
  <si>
    <t>Country</t>
  </si>
  <si>
    <t>Language</t>
  </si>
  <si>
    <t>SaleType</t>
  </si>
  <si>
    <t>SoldToType</t>
  </si>
  <si>
    <t>SupportPlanCustomer</t>
  </si>
  <si>
    <t>SystemDiscount</t>
  </si>
  <si>
    <t>TotalSellPrice</t>
  </si>
  <si>
    <t>VendorDiscount</t>
  </si>
  <si>
    <t>Yes</t>
  </si>
  <si>
    <t>End Customer</t>
  </si>
  <si>
    <t>Misc</t>
  </si>
  <si>
    <t>PropDocType:</t>
  </si>
  <si>
    <t>SOW</t>
  </si>
  <si>
    <t>TotalListPrice</t>
  </si>
  <si>
    <t>TotalCost</t>
  </si>
  <si>
    <t>EquipMSRP</t>
  </si>
  <si>
    <t>EquipSell</t>
  </si>
  <si>
    <t>EquipCost</t>
  </si>
  <si>
    <t>ServicesMSRP</t>
  </si>
  <si>
    <t>ServicesSell</t>
  </si>
  <si>
    <t>ServicesCost</t>
  </si>
  <si>
    <t>Output info:</t>
  </si>
  <si>
    <t>the rangename references on the main tab will henceforth refer to the rangenames within the core SDA quote file into which the tab has been inserted.</t>
  </si>
  <si>
    <t>Following are rangenames that can be used in calculations on the main tab.  Once this tab is inserted into an SDA quote file, this tab is deleted and</t>
  </si>
  <si>
    <t>MSRP</t>
  </si>
  <si>
    <t>Sell Price</t>
  </si>
  <si>
    <t>Cost</t>
  </si>
  <si>
    <t>Ext MSRP</t>
  </si>
  <si>
    <t>Ext Sell</t>
  </si>
  <si>
    <t>Ext Cost</t>
  </si>
  <si>
    <t>Item Cat</t>
  </si>
  <si>
    <t>Item Qty</t>
  </si>
  <si>
    <t>Price Cat</t>
  </si>
  <si>
    <t>Disc Cat</t>
  </si>
  <si>
    <t>Rack Type</t>
  </si>
  <si>
    <t>Rack Ht</t>
  </si>
  <si>
    <t>Shelves</t>
  </si>
  <si>
    <t>Volt Amps</t>
  </si>
  <si>
    <t>MDF</t>
  </si>
  <si>
    <t>Install Hrs</t>
  </si>
  <si>
    <t>Design Hrs</t>
  </si>
  <si>
    <t>Labor Cat</t>
  </si>
  <si>
    <t>Labor-Phone</t>
  </si>
  <si>
    <t>Labor-Training</t>
  </si>
  <si>
    <t>Equipment MSRP:</t>
  </si>
  <si>
    <t>Labor Method:</t>
  </si>
  <si>
    <t>Percent of equip MSRP</t>
  </si>
  <si>
    <t>Based on item counts</t>
  </si>
  <si>
    <t>Based on hours by part</t>
  </si>
  <si>
    <t>Method 2: Labor based on item counts</t>
  </si>
  <si>
    <t>Count of controllers:</t>
  </si>
  <si>
    <t>Count of digital/IP sets:</t>
  </si>
  <si>
    <t>Total Hours</t>
  </si>
  <si>
    <t>Method 1: Labor based on % of MSRP</t>
  </si>
  <si>
    <t>Hours/item</t>
  </si>
  <si>
    <t>…Method 1a - based on equipment MSRP</t>
  </si>
  <si>
    <t>…Method 1b - based on MSRP by pricing category</t>
  </si>
  <si>
    <t>% MSRP</t>
  </si>
  <si>
    <t>Labor MSRP</t>
  </si>
  <si>
    <t>AvayaHWSW PriceCat MSRP:</t>
  </si>
  <si>
    <t>AvayaSets PriceCat MSRP:</t>
  </si>
  <si>
    <t>TOTAL</t>
  </si>
  <si>
    <t>Percent of PriceCat MSRP</t>
  </si>
  <si>
    <t>Implementation &amp; Design (Method 1b)</t>
  </si>
  <si>
    <t>Implementation &amp; Design (Method 1a)</t>
  </si>
  <si>
    <t>Implementation &amp; Design (Method 2)</t>
  </si>
  <si>
    <t>Method 3: Labor based on hours by part</t>
  </si>
  <si>
    <t>Based on user input</t>
  </si>
  <si>
    <t>Method 4: Labor based on user input</t>
  </si>
  <si>
    <t>Enter number of controllers:</t>
  </si>
  <si>
    <t>Enter number of phone sets:</t>
  </si>
  <si>
    <t>Enter number of user training classes:</t>
  </si>
  <si>
    <t>Implementation &amp; Design (Method 4)</t>
  </si>
  <si>
    <t>User training (1 hour classes) (Method 4)</t>
  </si>
  <si>
    <t>Incorporating economies of scale</t>
  </si>
  <si>
    <t>Dealing with 'write-in' parts</t>
  </si>
  <si>
    <t>MSRP of 'write-in' parts</t>
  </si>
  <si>
    <t>Labor MSRP %</t>
  </si>
  <si>
    <t>Labor MSRP for 'write-in' parts</t>
  </si>
  <si>
    <t>Labor hours reverse calculation</t>
  </si>
  <si>
    <t xml:space="preserve"> (at $120/hour)</t>
  </si>
  <si>
    <t>Sets</t>
  </si>
  <si>
    <t>Base hours</t>
  </si>
  <si>
    <t>Hours/Set</t>
  </si>
  <si>
    <t>PartDetailSection…</t>
  </si>
  <si>
    <t>Sets adjustment:</t>
  </si>
  <si>
    <t>Sets to look up:</t>
  </si>
  <si>
    <t>Total hours:</t>
  </si>
  <si>
    <t>Labor Method drop-down:</t>
  </si>
  <si>
    <t>hours</t>
  </si>
  <si>
    <t>Controller implementation (Method 3)</t>
  </si>
  <si>
    <t>Phone implementation (Method 3)</t>
  </si>
  <si>
    <t>Sum of part-level installation labor (LaborCat D)</t>
  </si>
  <si>
    <t>Sum of part-level installation labor (LaborCat A)</t>
  </si>
  <si>
    <t>Sum of part-level design labor (LaborCat A)</t>
  </si>
  <si>
    <t>System design (Method 3)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</si>
</sst>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0.0000"/>
    <numFmt numFmtId="180" formatCode="0.00000"/>
    <numFmt numFmtId="181" formatCode="0.000"/>
    <numFmt numFmtId="182" formatCode="_(* #,##0.000_);_(* \(#,##0.000\);_(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00%"/>
    <numFmt numFmtId="186" formatCode="#,##0.000"/>
    <numFmt numFmtId="187" formatCode="#,##0.0"/>
    <numFmt numFmtId="188" formatCode="_(* #,##0.0000_);_(* \(#,##0.0000\);_(* &quot;-&quot;??_);_(@_)"/>
    <numFmt numFmtId="189" formatCode="0.0"/>
    <numFmt numFmtId="190" formatCode="#,##0;[Red]\(#,##0\)"/>
    <numFmt numFmtId="191" formatCode="0;0"/>
    <numFmt numFmtId="192" formatCode="0;0;"/>
    <numFmt numFmtId="193" formatCode="0.00;0;"/>
    <numFmt numFmtId="194" formatCode="&quot;$&quot;#,##0.00"/>
    <numFmt numFmtId="195" formatCode="#,##0;[Red]#,##0"/>
    <numFmt numFmtId="196" formatCode="0.0%;0;"/>
    <numFmt numFmtId="197" formatCode="dd\-mmm\-yy"/>
    <numFmt numFmtId="198" formatCode="#,##0.00;[Red]#,##0.00"/>
    <numFmt numFmtId="199" formatCode="&quot;$&quot;#,##0"/>
    <numFmt numFmtId="200" formatCode="0.0_);[Red]\(0.0\)"/>
    <numFmt numFmtId="201" formatCode="mmmm\ d\,\ yyyy"/>
    <numFmt numFmtId="202" formatCode="&quot;$&quot;#,##0.00;\(&quot;$&quot;#,##0.00\)"/>
    <numFmt numFmtId="203" formatCode="dddd&quot;, &quot;mmmm\ dd&quot;, &quot;yyyy"/>
    <numFmt numFmtId="204" formatCode="#,##0.0000"/>
    <numFmt numFmtId="205" formatCode="#,##0.00000"/>
    <numFmt numFmtId="206" formatCode="#,##0.000000"/>
    <numFmt numFmtId="207" formatCode="0.00_);[Red]\(0.00\)"/>
    <numFmt numFmtId="208" formatCode="0_);[Red]\(0\)"/>
    <numFmt numFmtId="209" formatCode=";;;"/>
    <numFmt numFmtId="210" formatCode="[$€-2]\ #,##0.00_);[Red]\([$€-2]\ #,##0.00\)"/>
    <numFmt numFmtId="211" formatCode="[$-409]dddd\,\ mmmm\ dd\,\ yyyy"/>
    <numFmt numFmtId="212" formatCode="mm/dd/yy;@"/>
  </numFmts>
  <fonts count="4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30" borderId="1" applyNumberFormat="0" applyAlignment="0" applyProtection="0"/>
    <xf numFmtId="0" fontId="1" fillId="0" borderId="0">
      <alignment/>
      <protection locked="0"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40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" fillId="0" borderId="0" xfId="51" applyAlignment="1">
      <alignment horizontal="left"/>
      <protection locked="0"/>
    </xf>
    <xf numFmtId="1" fontId="0" fillId="0" borderId="0" xfId="0" applyNumberFormat="1" applyAlignment="1">
      <alignment horizontal="left"/>
    </xf>
    <xf numFmtId="0" fontId="8" fillId="0" borderId="0" xfId="0" applyFont="1" applyAlignment="1" quotePrefix="1">
      <alignment horizontal="left"/>
    </xf>
    <xf numFmtId="199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99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0" fontId="44" fillId="0" borderId="0" xfId="0" applyFont="1" applyAlignment="1" applyProtection="1">
      <alignment/>
      <protection locked="0"/>
    </xf>
    <xf numFmtId="0" fontId="0" fillId="0" borderId="0" xfId="0" applyNumberFormat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dCell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cludesCell" xfId="49"/>
    <cellStyle name="Input" xfId="50"/>
    <cellStyle name="InputCell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9.28125" style="0" customWidth="1"/>
    <col min="3" max="3" width="22.8515625" style="6" customWidth="1"/>
    <col min="4" max="4" width="45.57421875" style="0" customWidth="1"/>
    <col min="5" max="5" width="10.8515625" style="0" customWidth="1"/>
    <col min="6" max="8" width="12.7109375" style="0" customWidth="1"/>
  </cols>
  <sheetData>
    <row r="1" spans="1:4" ht="18">
      <c r="A1" s="17" t="s">
        <v>56</v>
      </c>
      <c r="D1" s="29" t="s">
        <v>57</v>
      </c>
    </row>
    <row r="2" ht="12.75"/>
    <row r="3" ht="18">
      <c r="A3" s="17" t="s">
        <v>64</v>
      </c>
    </row>
    <row r="4" ht="12.75"/>
    <row r="5" spans="1:6" ht="12.75">
      <c r="A5" s="2" t="s">
        <v>66</v>
      </c>
      <c r="E5" s="14" t="s">
        <v>68</v>
      </c>
      <c r="F5" s="14" t="s">
        <v>69</v>
      </c>
    </row>
    <row r="6" spans="2:6" ht="12.75">
      <c r="B6" s="5" t="s">
        <v>55</v>
      </c>
      <c r="C6"/>
      <c r="D6" s="25">
        <f>EquipMSRP</f>
        <v>100</v>
      </c>
      <c r="E6" s="26">
        <v>0.2</v>
      </c>
      <c r="F6" s="27">
        <f>D6*E6</f>
        <v>20</v>
      </c>
    </row>
    <row r="7" spans="2:4" ht="12.75">
      <c r="B7" s="5"/>
      <c r="C7"/>
      <c r="D7" s="6"/>
    </row>
    <row r="8" spans="1:4" ht="12.75">
      <c r="A8" s="2" t="s">
        <v>67</v>
      </c>
      <c r="B8" s="5"/>
      <c r="C8"/>
      <c r="D8" s="6"/>
    </row>
    <row r="9" spans="2:6" ht="12.75">
      <c r="B9" s="5" t="s">
        <v>70</v>
      </c>
      <c r="C9"/>
      <c r="D9" s="25">
        <f>SUMIF(Item,"MSRPAvayaHWSW",ItemTotal)</f>
        <v>0</v>
      </c>
      <c r="E9" s="26">
        <v>0.2</v>
      </c>
      <c r="F9" s="27">
        <f>D9*E9</f>
        <v>0</v>
      </c>
    </row>
    <row r="10" spans="2:6" ht="12.75">
      <c r="B10" s="5" t="s">
        <v>71</v>
      </c>
      <c r="D10" s="25">
        <f>SUMIF(Item,"MSRPAvayaSets",ItemTotal)</f>
        <v>0</v>
      </c>
      <c r="E10" s="26">
        <v>0.15</v>
      </c>
      <c r="F10" s="27">
        <f>D10*E10</f>
        <v>0</v>
      </c>
    </row>
    <row r="11" spans="2:6" ht="12.75">
      <c r="B11" s="2" t="s">
        <v>72</v>
      </c>
      <c r="F11" s="27">
        <f>F9+F10</f>
        <v>0</v>
      </c>
    </row>
    <row r="12" ht="12.75"/>
    <row r="13" ht="18">
      <c r="A13" s="17" t="s">
        <v>60</v>
      </c>
    </row>
    <row r="14" spans="3:6" ht="12.75">
      <c r="C14"/>
      <c r="D14" s="6"/>
      <c r="E14" s="14" t="s">
        <v>65</v>
      </c>
      <c r="F14" s="14" t="s">
        <v>63</v>
      </c>
    </row>
    <row r="15" spans="2:6" ht="12.75">
      <c r="B15" s="5" t="s">
        <v>61</v>
      </c>
      <c r="C15"/>
      <c r="D15" s="6">
        <f>SUMIF(Item,"IPOServerEdition",ItemTotal)+SUMIF(Item,"IPO Advanced",ItemTotal)+SUMIF(Item,"IPO Preferred",ItemTotal)+SUMIF(Item,"IPO Essential",ItemTotal)+SUMIF(Item,"IPO Control Unit",ItemTotal)</f>
        <v>0</v>
      </c>
      <c r="E15">
        <v>8</v>
      </c>
      <c r="F15">
        <f>D15*E15</f>
        <v>0</v>
      </c>
    </row>
    <row r="16" spans="2:6" ht="12.75">
      <c r="B16" s="5" t="s">
        <v>62</v>
      </c>
      <c r="C16"/>
      <c r="D16" s="6">
        <f>SUMIF(Item,"SetIP",ItemTotal)+SUMIF(Item,"SetDigital",ItemTotal)</f>
        <v>0</v>
      </c>
      <c r="E16">
        <v>0.2</v>
      </c>
      <c r="F16">
        <f>D16*E16</f>
        <v>0</v>
      </c>
    </row>
    <row r="17" spans="2:6" ht="12.75">
      <c r="B17" s="2" t="s">
        <v>72</v>
      </c>
      <c r="F17">
        <f>SUM(F15:F16)</f>
        <v>0</v>
      </c>
    </row>
    <row r="18" ht="12.75">
      <c r="B18" s="5"/>
    </row>
    <row r="19" spans="1:2" ht="18">
      <c r="A19" s="17" t="s">
        <v>77</v>
      </c>
      <c r="B19" s="5"/>
    </row>
    <row r="20" ht="12.75">
      <c r="C20"/>
    </row>
    <row r="21" spans="2:6" ht="12.75">
      <c r="B21" s="5" t="s">
        <v>104</v>
      </c>
      <c r="E21" s="6">
        <f>SUMIF(Item,"InstallA",ItemTotal)</f>
        <v>0</v>
      </c>
      <c r="F21" s="5" t="s">
        <v>100</v>
      </c>
    </row>
    <row r="22" spans="2:6" ht="12.75">
      <c r="B22" s="5" t="s">
        <v>105</v>
      </c>
      <c r="E22" s="6">
        <f>SUMIF(Item,"DesignA",ItemTotal)</f>
        <v>0</v>
      </c>
      <c r="F22" s="5" t="s">
        <v>100</v>
      </c>
    </row>
    <row r="23" spans="2:6" ht="12.75">
      <c r="B23" s="5" t="s">
        <v>103</v>
      </c>
      <c r="E23" s="6">
        <f>SUMIF(Item,"InstallD",ItemTotal)</f>
        <v>0</v>
      </c>
      <c r="F23" s="5" t="s">
        <v>100</v>
      </c>
    </row>
    <row r="24" ht="12.75"/>
    <row r="25" spans="1:6" ht="18">
      <c r="A25" s="17" t="s">
        <v>79</v>
      </c>
      <c r="E25" s="14" t="s">
        <v>65</v>
      </c>
      <c r="F25" s="14" t="s">
        <v>63</v>
      </c>
    </row>
    <row r="26" spans="2:6" ht="12.75">
      <c r="B26" s="5" t="s">
        <v>80</v>
      </c>
      <c r="D26" s="22">
        <v>0</v>
      </c>
      <c r="E26">
        <v>8</v>
      </c>
      <c r="F26">
        <f>D26*E26</f>
        <v>0</v>
      </c>
    </row>
    <row r="27" spans="2:6" ht="12.75">
      <c r="B27" s="5" t="s">
        <v>81</v>
      </c>
      <c r="D27" s="22">
        <v>0</v>
      </c>
      <c r="E27">
        <v>0.2</v>
      </c>
      <c r="F27">
        <f>D27*E27</f>
        <v>0</v>
      </c>
    </row>
    <row r="28" spans="2:4" ht="12.75">
      <c r="B28" s="5" t="s">
        <v>82</v>
      </c>
      <c r="D28" s="22">
        <v>0</v>
      </c>
    </row>
    <row r="29" ht="12.75"/>
    <row r="30" ht="18">
      <c r="A30" s="17" t="s">
        <v>85</v>
      </c>
    </row>
    <row r="31" ht="12.75">
      <c r="C31"/>
    </row>
    <row r="32" spans="2:4" ht="12.75">
      <c r="B32" s="5" t="s">
        <v>62</v>
      </c>
      <c r="D32" s="6">
        <f>SUMIF(Item,"SetIP",ItemTotal)+SUMIF(Item,"SetDigital",ItemTotal)</f>
        <v>0</v>
      </c>
    </row>
    <row r="33" spans="2:4" ht="12.75">
      <c r="B33" s="5" t="s">
        <v>96</v>
      </c>
      <c r="D33" s="22">
        <v>0</v>
      </c>
    </row>
    <row r="34" spans="2:4" ht="12.75">
      <c r="B34" s="5" t="s">
        <v>97</v>
      </c>
      <c r="D34" s="6">
        <f>D32+D33</f>
        <v>0</v>
      </c>
    </row>
    <row r="35" spans="2:4" ht="12.75">
      <c r="B35" s="5" t="s">
        <v>98</v>
      </c>
      <c r="D35" s="30">
        <f>IF(D34&gt;0,VLOOKUP(D34,SetLaborTable,2)+VLOOKUP(D34,SetLaborTable,3)*D34,0)</f>
        <v>0</v>
      </c>
    </row>
    <row r="36" ht="12.75"/>
    <row r="37" spans="2:4" ht="12.75">
      <c r="B37" s="18" t="s">
        <v>92</v>
      </c>
      <c r="C37" s="19" t="s">
        <v>93</v>
      </c>
      <c r="D37" s="18" t="s">
        <v>94</v>
      </c>
    </row>
    <row r="38" spans="2:4" ht="12.75">
      <c r="B38" s="20">
        <v>1</v>
      </c>
      <c r="C38" s="20">
        <v>8</v>
      </c>
      <c r="D38" s="21">
        <v>0.2</v>
      </c>
    </row>
    <row r="39" spans="2:4" ht="12.75">
      <c r="B39" s="20">
        <v>10</v>
      </c>
      <c r="C39" s="20">
        <v>9</v>
      </c>
      <c r="D39" s="21">
        <v>0.18</v>
      </c>
    </row>
    <row r="40" spans="2:4" ht="12.75">
      <c r="B40" s="20">
        <v>20</v>
      </c>
      <c r="C40" s="20">
        <v>10</v>
      </c>
      <c r="D40" s="21">
        <v>0.16</v>
      </c>
    </row>
    <row r="41" spans="2:4" ht="12.75">
      <c r="B41" s="20">
        <v>30</v>
      </c>
      <c r="C41" s="20">
        <v>11</v>
      </c>
      <c r="D41" s="21">
        <v>0.14</v>
      </c>
    </row>
    <row r="42" ht="12.75"/>
    <row r="43" ht="18">
      <c r="A43" s="17" t="s">
        <v>86</v>
      </c>
    </row>
    <row r="44" ht="12.75">
      <c r="C44"/>
    </row>
    <row r="45" spans="2:4" ht="12.75">
      <c r="B45" s="5" t="s">
        <v>87</v>
      </c>
      <c r="D45" s="25">
        <f>SUMIF(Item,"MSRPWriteIns",ItemTotal)</f>
        <v>0</v>
      </c>
    </row>
    <row r="46" spans="2:4" ht="12.75">
      <c r="B46" s="5" t="s">
        <v>88</v>
      </c>
      <c r="D46" s="28">
        <v>0.2</v>
      </c>
    </row>
    <row r="47" spans="2:4" ht="12.75">
      <c r="B47" s="5" t="s">
        <v>89</v>
      </c>
      <c r="D47" s="25">
        <f>D45*D46</f>
        <v>0</v>
      </c>
    </row>
    <row r="48" spans="2:5" ht="12.75">
      <c r="B48" s="5" t="s">
        <v>90</v>
      </c>
      <c r="D48" s="23">
        <f>D47/120</f>
        <v>0</v>
      </c>
      <c r="E48" s="5" t="s">
        <v>91</v>
      </c>
    </row>
    <row r="49" spans="2:5" ht="12.75">
      <c r="B49" s="5"/>
      <c r="E49" s="5"/>
    </row>
    <row r="50" spans="1:5" ht="18">
      <c r="A50" s="17" t="s">
        <v>95</v>
      </c>
      <c r="B50" s="5"/>
      <c r="E50" s="5"/>
    </row>
    <row r="51" ht="12.75"/>
    <row r="52" spans="1:23" ht="12.75">
      <c r="A52" s="9" t="s">
        <v>0</v>
      </c>
      <c r="B52" s="9" t="s">
        <v>1</v>
      </c>
      <c r="C52" s="10" t="s">
        <v>2</v>
      </c>
      <c r="D52" s="10" t="s">
        <v>3</v>
      </c>
      <c r="E52" s="10"/>
      <c r="F52" s="11" t="s">
        <v>35</v>
      </c>
      <c r="G52" s="11" t="s">
        <v>36</v>
      </c>
      <c r="H52" s="11" t="s">
        <v>37</v>
      </c>
      <c r="I52" s="11" t="s">
        <v>38</v>
      </c>
      <c r="J52" s="11" t="s">
        <v>39</v>
      </c>
      <c r="K52" s="11" t="s">
        <v>40</v>
      </c>
      <c r="L52" s="12" t="s">
        <v>41</v>
      </c>
      <c r="M52" s="11" t="s">
        <v>42</v>
      </c>
      <c r="N52" s="12" t="s">
        <v>43</v>
      </c>
      <c r="O52" s="12" t="s">
        <v>44</v>
      </c>
      <c r="P52" s="12" t="s">
        <v>45</v>
      </c>
      <c r="Q52" s="11" t="s">
        <v>46</v>
      </c>
      <c r="R52" s="11" t="s">
        <v>47</v>
      </c>
      <c r="S52" s="13" t="s">
        <v>48</v>
      </c>
      <c r="T52" s="11" t="s">
        <v>49</v>
      </c>
      <c r="U52" s="11" t="s">
        <v>50</v>
      </c>
      <c r="V52" s="14" t="s">
        <v>51</v>
      </c>
      <c r="W52" s="10" t="s">
        <v>52</v>
      </c>
    </row>
    <row r="53" spans="1:8" ht="12.75">
      <c r="A53" s="3">
        <f>IF(LaborMethod="Percent of equip MSRP",1,0)</f>
        <v>1</v>
      </c>
      <c r="C53" s="8" t="s">
        <v>53</v>
      </c>
      <c r="D53" s="5" t="s">
        <v>75</v>
      </c>
      <c r="F53">
        <f>F6</f>
        <v>20</v>
      </c>
      <c r="H53">
        <f>F53*0.5</f>
        <v>10</v>
      </c>
    </row>
    <row r="54" spans="1:8" ht="12.75">
      <c r="A54" s="3">
        <f>IF(LaborMethod="Percent of PriceCat MSRP",1,0)</f>
        <v>0</v>
      </c>
      <c r="C54" s="8" t="s">
        <v>53</v>
      </c>
      <c r="D54" s="5" t="s">
        <v>74</v>
      </c>
      <c r="F54">
        <f>F11</f>
        <v>0</v>
      </c>
      <c r="H54">
        <f>F54*0.5</f>
        <v>0</v>
      </c>
    </row>
    <row r="55" spans="1:4" ht="12.75">
      <c r="A55" s="3"/>
      <c r="C55" s="8"/>
      <c r="D55" s="5"/>
    </row>
    <row r="56" spans="1:8" ht="12.75">
      <c r="A56" s="3">
        <f>IF(LaborMethod="Based on item counts",F17,0)</f>
        <v>0</v>
      </c>
      <c r="C56" s="8" t="s">
        <v>53</v>
      </c>
      <c r="D56" s="5" t="s">
        <v>76</v>
      </c>
      <c r="F56">
        <v>120</v>
      </c>
      <c r="H56">
        <f>F56*0.5</f>
        <v>60</v>
      </c>
    </row>
    <row r="57" spans="1:4" ht="12.75">
      <c r="A57" s="3"/>
      <c r="C57" s="8"/>
      <c r="D57" s="5"/>
    </row>
    <row r="58" spans="1:8" ht="12.75">
      <c r="A58" s="3">
        <f>IF(LaborMethod="Based on hours by part",E21,0)</f>
        <v>0</v>
      </c>
      <c r="C58" s="8" t="s">
        <v>53</v>
      </c>
      <c r="D58" s="5" t="s">
        <v>101</v>
      </c>
      <c r="F58">
        <v>120</v>
      </c>
      <c r="H58">
        <f>F58*0.5</f>
        <v>60</v>
      </c>
    </row>
    <row r="59" spans="1:8" ht="12.75">
      <c r="A59" s="3">
        <f>IF(LaborMethod="Based on hours by part",E22,0)</f>
        <v>0</v>
      </c>
      <c r="C59" s="8" t="s">
        <v>53</v>
      </c>
      <c r="D59" s="5" t="s">
        <v>106</v>
      </c>
      <c r="F59">
        <v>120</v>
      </c>
      <c r="H59">
        <f>F59*0.5</f>
        <v>60</v>
      </c>
    </row>
    <row r="60" spans="1:8" ht="12.75">
      <c r="A60" s="3">
        <f>IF(LaborMethod="Based on hours by part",E23,0)</f>
        <v>0</v>
      </c>
      <c r="C60" s="8" t="s">
        <v>53</v>
      </c>
      <c r="D60" s="5" t="s">
        <v>102</v>
      </c>
      <c r="F60">
        <v>140</v>
      </c>
      <c r="H60">
        <f>F60*0.5</f>
        <v>70</v>
      </c>
    </row>
    <row r="61" spans="1:4" ht="12.75">
      <c r="A61" s="3"/>
      <c r="C61" s="8"/>
      <c r="D61" s="5"/>
    </row>
    <row r="62" spans="1:8" ht="12.75">
      <c r="A62" s="3">
        <f>IF(LaborMethod="Based on user input",F26+F27,0)</f>
        <v>0</v>
      </c>
      <c r="C62" s="8" t="s">
        <v>53</v>
      </c>
      <c r="D62" s="5" t="s">
        <v>83</v>
      </c>
      <c r="F62">
        <v>120</v>
      </c>
      <c r="H62">
        <f>F62*0.5</f>
        <v>60</v>
      </c>
    </row>
    <row r="63" spans="1:8" ht="12.75">
      <c r="A63" s="3">
        <f>IF(LaborMethod="Based on user input",D28,0)</f>
        <v>0</v>
      </c>
      <c r="C63" s="8" t="s">
        <v>54</v>
      </c>
      <c r="D63" s="16" t="s">
        <v>84</v>
      </c>
      <c r="F63">
        <v>200</v>
      </c>
      <c r="H63">
        <f>F63*0.5</f>
        <v>100</v>
      </c>
    </row>
    <row r="64" ht="13.5" thickBot="1">
      <c r="C64" s="8"/>
    </row>
    <row r="65" spans="1:4" ht="12.75">
      <c r="A65" s="1" t="s">
        <v>9</v>
      </c>
      <c r="C65" s="8"/>
      <c r="D65" s="4"/>
    </row>
    <row r="66" spans="3:4" ht="12.75">
      <c r="C66" s="24" t="s">
        <v>99</v>
      </c>
      <c r="D66" s="4"/>
    </row>
    <row r="67" ht="12.75">
      <c r="C67" s="15" t="s">
        <v>57</v>
      </c>
    </row>
    <row r="68" ht="12.75">
      <c r="C68" s="7" t="s">
        <v>73</v>
      </c>
    </row>
    <row r="69" ht="12.75">
      <c r="C69" s="15" t="s">
        <v>58</v>
      </c>
    </row>
    <row r="70" ht="12.75">
      <c r="C70" s="15" t="s">
        <v>59</v>
      </c>
    </row>
    <row r="71" ht="12.75">
      <c r="C71" s="15" t="s">
        <v>78</v>
      </c>
    </row>
    <row r="72" ht="12.75">
      <c r="C72" s="8"/>
    </row>
    <row r="73" ht="12.75">
      <c r="C73" s="8"/>
    </row>
    <row r="74" ht="12.75">
      <c r="C74" s="8"/>
    </row>
    <row r="75" ht="12.75">
      <c r="C75" s="8"/>
    </row>
  </sheetData>
  <sheetProtection/>
  <dataValidations count="1">
    <dataValidation type="list" allowBlank="1" showInputMessage="1" showErrorMessage="1" sqref="D1">
      <formula1>$C$67:$C$71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00390625" style="0" customWidth="1"/>
    <col min="2" max="2" width="12.8515625" style="0" bestFit="1" customWidth="1"/>
  </cols>
  <sheetData>
    <row r="1" ht="12.75">
      <c r="A1" s="2" t="s">
        <v>34</v>
      </c>
    </row>
    <row r="2" ht="12.75">
      <c r="A2" s="2" t="s">
        <v>33</v>
      </c>
    </row>
    <row r="3" spans="1:2" ht="12.75">
      <c r="A3" t="s">
        <v>10</v>
      </c>
      <c r="B3" s="6">
        <v>1</v>
      </c>
    </row>
    <row r="4" spans="1:2" ht="12.75">
      <c r="A4" t="s">
        <v>11</v>
      </c>
      <c r="B4" s="6" t="s">
        <v>5</v>
      </c>
    </row>
    <row r="5" spans="1:2" ht="12.75">
      <c r="A5" t="s">
        <v>12</v>
      </c>
      <c r="B5" s="6" t="s">
        <v>4</v>
      </c>
    </row>
    <row r="6" spans="1:2" ht="12.75">
      <c r="A6" t="s">
        <v>6</v>
      </c>
      <c r="B6" s="7" t="s">
        <v>7</v>
      </c>
    </row>
    <row r="7" spans="1:2" ht="12.75">
      <c r="A7" t="s">
        <v>13</v>
      </c>
      <c r="B7" s="6" t="s">
        <v>8</v>
      </c>
    </row>
    <row r="8" spans="1:2" ht="12.75">
      <c r="A8" t="s">
        <v>14</v>
      </c>
      <c r="B8" s="6" t="s">
        <v>20</v>
      </c>
    </row>
    <row r="9" spans="1:2" ht="12.75">
      <c r="A9" t="s">
        <v>15</v>
      </c>
      <c r="B9" s="7" t="s">
        <v>19</v>
      </c>
    </row>
    <row r="10" spans="1:2" ht="12.75">
      <c r="A10" t="s">
        <v>16</v>
      </c>
      <c r="B10" s="6">
        <v>0</v>
      </c>
    </row>
    <row r="11" spans="1:2" ht="12.75">
      <c r="A11" t="s">
        <v>17</v>
      </c>
      <c r="B11" s="6">
        <v>100</v>
      </c>
    </row>
    <row r="12" spans="1:2" ht="12.75">
      <c r="A12" t="s">
        <v>24</v>
      </c>
      <c r="B12" s="6">
        <v>200</v>
      </c>
    </row>
    <row r="13" spans="1:2" ht="12.75">
      <c r="A13" t="s">
        <v>25</v>
      </c>
      <c r="B13" s="6">
        <v>50</v>
      </c>
    </row>
    <row r="14" spans="1:2" ht="12.75">
      <c r="A14" t="s">
        <v>26</v>
      </c>
      <c r="B14" s="6">
        <v>100</v>
      </c>
    </row>
    <row r="15" spans="1:2" ht="12.75">
      <c r="A15" t="s">
        <v>27</v>
      </c>
      <c r="B15" s="6">
        <v>50</v>
      </c>
    </row>
    <row r="16" spans="1:2" ht="12.75">
      <c r="A16" t="s">
        <v>28</v>
      </c>
      <c r="B16" s="6">
        <v>25</v>
      </c>
    </row>
    <row r="17" spans="1:2" ht="12.75">
      <c r="A17" t="s">
        <v>29</v>
      </c>
      <c r="B17" s="6">
        <v>100</v>
      </c>
    </row>
    <row r="18" spans="1:2" ht="12.75">
      <c r="A18" t="s">
        <v>30</v>
      </c>
      <c r="B18" s="6">
        <v>50</v>
      </c>
    </row>
    <row r="19" spans="1:2" ht="12.75">
      <c r="A19" t="s">
        <v>31</v>
      </c>
      <c r="B19" s="6">
        <v>25</v>
      </c>
    </row>
    <row r="20" spans="1:4" ht="12.75">
      <c r="A20" s="5" t="s">
        <v>18</v>
      </c>
      <c r="B20" s="6" t="s">
        <v>21</v>
      </c>
      <c r="C20" s="6">
        <v>0.1</v>
      </c>
      <c r="D20" s="6">
        <v>0.1</v>
      </c>
    </row>
    <row r="21" spans="1:2" ht="12.75">
      <c r="A21" s="5" t="s">
        <v>22</v>
      </c>
      <c r="B21" s="6" t="s">
        <v>23</v>
      </c>
    </row>
    <row r="22" ht="12.75">
      <c r="A22" s="5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2004-07-15T19:26:59Z</dcterms:created>
  <dcterms:modified xsi:type="dcterms:W3CDTF">2013-03-13T16:16:49Z</dcterms:modified>
  <cp:category/>
  <cp:version/>
  <cp:contentType/>
  <cp:contentStatus/>
</cp:coreProperties>
</file>